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ettings" sheetId="2" state="visible" r:id="rId4"/>
    <sheet name="Straight-Line Register" sheetId="3" state="visible" r:id="rId5"/>
    <sheet name="Reducing Balance Register" sheetId="4" state="visible" r:id="rId6"/>
    <sheet name="Summary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6" authorId="0">
      <text>
        <r>
          <rPr>
            <sz val="10"/>
            <rFont val="Arial"/>
            <family val="2"/>
          </rPr>
          <t xml:space="preserve">Self-calculated as 200% ÷ Useful Life (the "double-declining" convention) — the same default the online Fixed Asset Schedule Generator uses. Type a different rate directly into this cell to override it for a specific asset or accounting policy.</t>
        </r>
      </text>
    </comment>
  </commentList>
</comments>
</file>

<file path=xl/sharedStrings.xml><?xml version="1.0" encoding="utf-8"?>
<sst xmlns="http://schemas.openxmlformats.org/spreadsheetml/2006/main" count="159" uniqueCount="118">
  <si>
    <t xml:space="preserve">SABIO Consultancy — Fixed Asset Register</t>
  </si>
  <si>
    <t xml:space="preserve">IAS 16 Property, Plant and Equipment — Straight-Line and Reducing Balance</t>
  </si>
  <si>
    <t xml:space="preserve">What this workbook does</t>
  </si>
  <si>
    <t xml:space="preserve">This is a ready-to-use Fixed Asset Register for tracking multiple assets through a single</t>
  </si>
  <si>
    <t xml:space="preserve">financial year. For every asset it shows the opening cost and opening accumulated</t>
  </si>
  <si>
    <t xml:space="preserve">depreciation brought forward, the depreciation charge for the year, any accumulated</t>
  </si>
  <si>
    <t xml:space="preserve">depreciation written off on disposal during the year, and the closing cost, accumulated</t>
  </si>
  <si>
    <t xml:space="preserve">depreciation and net book value carried forward — the standard IAS 16 fixed asset note</t>
  </si>
  <si>
    <t xml:space="preserve">roll-forward format. It supports both depreciation methods permitted under IAS 16: the</t>
  </si>
  <si>
    <t xml:space="preserve">Straight-Line method and the Reducing (Diminishing) Balance method, on two separate</t>
  </si>
  <si>
    <t xml:space="preserve">register tabs so you can compare them side by side.</t>
  </si>
  <si>
    <t xml:space="preserve">How to use it</t>
  </si>
  <si>
    <t xml:space="preserve">1.  Open the Settings tab and set the Financial Year End date in cell C5 (e.g. 31 Dec 2026, or</t>
  </si>
  <si>
    <t xml:space="preserve">     your company's actual year end). The Financial Year Start is worked out for you automatically</t>
  </si>
  <si>
    <t xml:space="preserve">     as the day after the same date the year before — a full 12-month period. Every asset on both</t>
  </si>
  <si>
    <t xml:space="preserve">     register tabs recalculates against that single period automatically — change the Financial</t>
  </si>
  <si>
    <t xml:space="preserve">     Year End once and both registers update everywhere they reference it.</t>
  </si>
  <si>
    <t xml:space="preserve">2.  Open the Straight-Line Register or Reducing Balance Register tab. Blue cells are inputs you</t>
  </si>
  <si>
    <t xml:space="preserve">     fill in for each asset: Asset ID, Description, Category, Purchase Date, Cost, Salvage</t>
  </si>
  <si>
    <t xml:space="preserve">     (Residual) Value, Useful Life, and — only if the asset was sold, scrapped or otherwise</t>
  </si>
  <si>
    <t xml:space="preserve">     disposed of — its Disposal Date. Leave Disposal Date blank for assets still in use.</t>
  </si>
  <si>
    <t xml:space="preserve">3.  Black cells are formulas and recalculate automatically — leave them as is. On the Reducing</t>
  </si>
  <si>
    <t xml:space="preserve">     Balance tab, the Rate column self-calculates from Useful Life (200% ÷ life, the same</t>
  </si>
  <si>
    <t xml:space="preserve">     "double-declining" default the online calculator uses); type a different rate directly into</t>
  </si>
  <si>
    <t xml:space="preserve">     that cell only if a specific asset needs a different policy rate.</t>
  </si>
  <si>
    <t xml:space="preserve">4.  Each asset's row then rolls forward automatically for the financial year you set: Opening Cost</t>
  </si>
  <si>
    <t xml:space="preserve">     and Opening Accumulated Depreciation (as brought forward from the start of the year),</t>
  </si>
  <si>
    <t xml:space="preserve">     Depreciation Charge for the Year, Accumulated Depreciation Written Off on Disposal (only</t>
  </si>
  <si>
    <t xml:space="preserve">     populated if the asset was disposed of during the year), and the Closing Cost, Closing</t>
  </si>
  <si>
    <t xml:space="preserve">     Accumulated Depreciation and Closing Net Book Value carried forward.</t>
  </si>
  <si>
    <t xml:space="preserve">5.  A few sample assets are already filled in as a worked example, including one asset bought</t>
  </si>
  <si>
    <t xml:space="preserve">     partway through the year and one disposed of partway through the year, so you can see how</t>
  </si>
  <si>
    <t xml:space="preserve">     both situations prorate automatically. Add your own assets in the blank rows underneath —</t>
  </si>
  <si>
    <t xml:space="preserve">     the formulas are already in place, just fill in the blue input cells.</t>
  </si>
  <si>
    <t xml:space="preserve">6.  The Summary tab totals both registers automatically and needs no input.</t>
  </si>
  <si>
    <t xml:space="preserve">Methodology and assumptions</t>
  </si>
  <si>
    <t xml:space="preserve">•  The financial year runs from the Financial Year Start to the Financial Year End set on the</t>
  </si>
  <si>
    <t xml:space="preserve">    Settings tab. Opening balances are struck as at the Financial Year Start; closing balances as</t>
  </si>
  <si>
    <t xml:space="preserve">    at the Financial Year End, or at the disposal date if the asset was disposed of during the year.</t>
  </si>
  <si>
    <t xml:space="preserve">•  An asset bought during the financial year has an Opening Cost and Opening Accumulated</t>
  </si>
  <si>
    <t xml:space="preserve">    Depreciation of nil — its first depreciation charge is prorated from its purchase date to the</t>
  </si>
  <si>
    <t xml:space="preserve">    financial year end (or its disposal date, if earlier).</t>
  </si>
  <si>
    <t xml:space="preserve">•  An asset disposed of during the financial year has its Depreciation Charge for the Year</t>
  </si>
  <si>
    <t xml:space="preserve">    prorated up to the disposal date, its entire Accumulated Depreciation balance at that date</t>
  </si>
  <si>
    <t xml:space="preserve">    written off in the Accumulated Depreciation Written Off on Disposal column, and its Closing</t>
  </si>
  <si>
    <t xml:space="preserve">    Cost, Closing Accumulated Depreciation and Closing Net Book Value all reduced to nil.</t>
  </si>
  <si>
    <t xml:space="preserve">•  Straight-Line: annual depreciation = (Cost − Salvage Value) ÷ Useful Life, accruing</t>
  </si>
  <si>
    <t xml:space="preserve">    proportionally to the exact number of days in service (days elapsed ÷ 365.25) and stopping</t>
  </si>
  <si>
    <t xml:space="preserve">    once the asset's full useful life has elapsed — Net Book Value is floored at the salvage value.</t>
  </si>
  <si>
    <t xml:space="preserve">•  Reducing Balance: Net Book Value at any date = Cost × (1 − Rate) ^ (years elapsed since</t>
  </si>
  <si>
    <t xml:space="preserve">    purchase, measured continuously as days ÷ 365.25), floored at the salvage value. Accumulated</t>
  </si>
  <si>
    <t xml:space="preserve">    Depreciation at that date is Cost minus that Net Book Value. This is the standard closed-form</t>
  </si>
  <si>
    <t xml:space="preserve">    way to state a diminishing-value asset's worth at any point in time; it matches a year-by-year</t>
  </si>
  <si>
    <t xml:space="preserve">    schedule exactly at whole-year anniversaries.</t>
  </si>
  <si>
    <t xml:space="preserve">•  Both methods use the same days ÷ 365.25 day-count convention as the Fixed Asset Schedule</t>
  </si>
  <si>
    <t xml:space="preserve">    Generator published alongside Part 5 of our IAS 16 guide series on sabioconsultancy.com.</t>
  </si>
  <si>
    <t xml:space="preserve">•  This workbook is provided for illustration and planning purposes. It does not replace</t>
  </si>
  <si>
    <t xml:space="preserve">    professional accounting advice specific to your asset class, jurisdiction, and accounting policy.</t>
  </si>
  <si>
    <t xml:space="preserve">Jump to a tab</t>
  </si>
  <si>
    <t xml:space="preserve">Settings — set the Financial Year End</t>
  </si>
  <si>
    <t xml:space="preserve">Straight-Line Register</t>
  </si>
  <si>
    <t xml:space="preserve">Reducing Balance Register</t>
  </si>
  <si>
    <t xml:space="preserve">Summary</t>
  </si>
  <si>
    <t xml:space="preserve">← Back to Instructions</t>
  </si>
  <si>
    <t xml:space="preserve">Global Settings</t>
  </si>
  <si>
    <t xml:space="preserve">Financial Year End:</t>
  </si>
  <si>
    <t xml:space="preserve">Financial Year Start (auto-calculated):</t>
  </si>
  <si>
    <t xml:space="preserve">Every asset's opening and closing balances on both register tabs are rolled forward for the 12-month period between these two dates.</t>
  </si>
  <si>
    <t xml:space="preserve">Straight-line depreciation — opening and closing balances rolled forward for the financial year set on the Settings tab.</t>
  </si>
  <si>
    <t xml:space="preserve">Asset ID</t>
  </si>
  <si>
    <t xml:space="preserve">Description</t>
  </si>
  <si>
    <t xml:space="preserve">Category</t>
  </si>
  <si>
    <t xml:space="preserve">Purchase Date</t>
  </si>
  <si>
    <t xml:space="preserve">Cost</t>
  </si>
  <si>
    <t xml:space="preserve">Salvage Value</t>
  </si>
  <si>
    <t xml:space="preserve">Useful Life (yrs)</t>
  </si>
  <si>
    <t xml:space="preserve">Disposal Date</t>
  </si>
  <si>
    <t xml:space="preserve">Financial Year Start</t>
  </si>
  <si>
    <t xml:space="preserve">Financial Year End</t>
  </si>
  <si>
    <t xml:space="preserve">Depreciable Amount</t>
  </si>
  <si>
    <t xml:space="preserve">Annual Depreciation</t>
  </si>
  <si>
    <t xml:space="preserve">Opening Cost</t>
  </si>
  <si>
    <t xml:space="preserve">Opening Accumulated Depreciation</t>
  </si>
  <si>
    <t xml:space="preserve">Depreciation Charge for the Year</t>
  </si>
  <si>
    <t xml:space="preserve">Accumulated Depreciation Written Off on Disposal</t>
  </si>
  <si>
    <t xml:space="preserve">Closing Accumulated Depreciation</t>
  </si>
  <si>
    <t xml:space="preserve">Closing Cost</t>
  </si>
  <si>
    <t xml:space="preserve">Closing Net Book Value</t>
  </si>
  <si>
    <t xml:space="preserve">Status</t>
  </si>
  <si>
    <t xml:space="preserve">FA-001</t>
  </si>
  <si>
    <t xml:space="preserve">CNC Machining Center</t>
  </si>
  <si>
    <t xml:space="preserve">Machinery</t>
  </si>
  <si>
    <t xml:space="preserve">FA-002</t>
  </si>
  <si>
    <t xml:space="preserve">Toyota Hilux — Fleet Vehicle</t>
  </si>
  <si>
    <t xml:space="preserve">Vehicles</t>
  </si>
  <si>
    <t xml:space="preserve">FA-003</t>
  </si>
  <si>
    <t xml:space="preserve">Head Office Building (Extension)</t>
  </si>
  <si>
    <t xml:space="preserve">Buildings</t>
  </si>
  <si>
    <t xml:space="preserve">FA-004</t>
  </si>
  <si>
    <t xml:space="preserve">Dell Precision Workstations (x12)</t>
  </si>
  <si>
    <t xml:space="preserve">Computer Equipment</t>
  </si>
  <si>
    <t xml:space="preserve">FA-005</t>
  </si>
  <si>
    <t xml:space="preserve">Warehouse Racking System</t>
  </si>
  <si>
    <t xml:space="preserve">Fixtures &amp; Fittings</t>
  </si>
  <si>
    <t xml:space="preserve">TOTAL</t>
  </si>
  <si>
    <t xml:space="preserve">Reducing (diminishing) balance depreciation — opening and closing balances rolled forward for the financial year set on the Settings tab.</t>
  </si>
  <si>
    <t xml:space="preserve">Reducing Balance Rate</t>
  </si>
  <si>
    <t xml:space="preserve">Register Summary</t>
  </si>
  <si>
    <t xml:space="preserve">Combined</t>
  </si>
  <si>
    <t xml:space="preserve">Number of Assets</t>
  </si>
  <si>
    <t xml:space="preserve">Total Opening Cost</t>
  </si>
  <si>
    <t xml:space="preserve">Total Opening Accumulated Depreciation</t>
  </si>
  <si>
    <t xml:space="preserve">Total Depreciation Charge for the Year</t>
  </si>
  <si>
    <t xml:space="preserve">Total Accumulated Depreciation Written Off on Disposal</t>
  </si>
  <si>
    <t xml:space="preserve">Total Closing Cost</t>
  </si>
  <si>
    <t xml:space="preserve">Total Closing Accumulated Depreciation</t>
  </si>
  <si>
    <t xml:space="preserve">Total Closing Net Book Value</t>
  </si>
  <si>
    <t xml:space="preserve">Note: the two registers list the same sample assets under each method for comparison; totals are not meant to be added together as a single portfolio value.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</si>
</sst>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\$#,##0.00;&quot;($&quot;#,##0.00\);\-"/>
    <numFmt numFmtId="167" formatCode="0.0%"/>
    <numFmt numFmtId="168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23A5E"/>
      <name val="Arial"/>
      <family val="0"/>
      <charset val="1"/>
    </font>
    <font>
      <sz val="12"/>
      <color rgb="FF4A5568"/>
      <name val="Arial"/>
      <family val="0"/>
      <charset val="1"/>
    </font>
    <font>
      <b val="true"/>
      <sz val="12"/>
      <color rgb="FF123A5E"/>
      <name val="Arial"/>
      <family val="0"/>
      <charset val="1"/>
    </font>
    <font>
      <sz val="10"/>
      <color rgb="FF4A5568"/>
      <name val="Arial"/>
      <family val="0"/>
      <charset val="1"/>
    </font>
    <font>
      <u val="single"/>
      <sz val="11"/>
      <color rgb="FF1155CC"/>
      <name val="Arial"/>
      <family val="0"/>
      <charset val="1"/>
    </font>
    <font>
      <b val="true"/>
      <sz val="14"/>
      <color rgb="FF123A5E"/>
      <name val="Arial"/>
      <family val="0"/>
      <charset val="1"/>
    </font>
    <font>
      <b val="true"/>
      <sz val="10"/>
      <color rgb="FF123A5E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23A5E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DE7"/>
        <bgColor rgb="FFFFF7E0"/>
      </patternFill>
    </fill>
    <fill>
      <patternFill patternType="solid">
        <fgColor rgb="FF123A5E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EE6"/>
      </left>
      <right style="thin">
        <color rgb="FFD9DEE6"/>
      </right>
      <top style="thin">
        <color rgb="FFD9DEE6"/>
      </top>
      <bottom style="thin">
        <color rgb="FFD9DEE6"/>
      </bottom>
      <diagonal/>
    </border>
    <border diagonalUp="false" diagonalDown="false">
      <left/>
      <right/>
      <top style="medium">
        <color rgb="FF123A5E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DECEA"/>
        </patternFill>
      </fill>
    </dxf>
    <dxf>
      <fill>
        <patternFill>
          <bgColor rgb="FFE7F6EC"/>
        </patternFill>
      </fill>
    </dxf>
    <dxf>
      <fill>
        <patternFill>
          <bgColor rgb="FFFFF7E0"/>
        </patternFill>
      </fill>
    </dxf>
    <dxf>
      <fill>
        <patternFill>
          <bgColor rgb="FFEDEBF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0"/>
      <rgbColor rgb="FFE7F6EC"/>
      <rgbColor rgb="FF660066"/>
      <rgbColor rgb="FFFF8080"/>
      <rgbColor rgb="FF1155CC"/>
      <rgbColor rgb="FFD9DE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BFB"/>
      <rgbColor rgb="FFFDECEA"/>
      <rgbColor rgb="FFFFFD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23A5E"/>
      <rgbColor rgb="FF339966"/>
      <rgbColor rgb="FF003300"/>
      <rgbColor rgb="FF333300"/>
      <rgbColor rgb="FF993300"/>
      <rgbColor rgb="FF993366"/>
      <rgbColor rgb="FF4A55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SABIO_Fixed_Asset_Register.xlsx" TargetMode="External"/><Relationship Id="rId2" Type="http://schemas.openxmlformats.org/officeDocument/2006/relationships/hyperlink" Target="SABIO_Fixed_Asset_Register.xlsx" TargetMode="External"/><Relationship Id="rId3" Type="http://schemas.openxmlformats.org/officeDocument/2006/relationships/hyperlink" Target="SABIO_Fixed_Asset_Register.xlsx" TargetMode="External"/><Relationship Id="rId4" Type="http://schemas.openxmlformats.org/officeDocument/2006/relationships/hyperlink" Target="SABIO_Fixed_Asset_Register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SABIO_Fixed_Asset_Register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SABIO_Fixed_Asset_Register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SABIO_Fixed_Asset_Register.xlsx" TargetMode="External"/><Relationship Id="rId3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SABIO_Fixed_Asset_Register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6"/>
    <col collapsed="false" customWidth="true" hidden="false" outlineLevel="0" max="3" min="3" style="0" width="4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 t="s">
        <v>7</v>
      </c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4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 t="s">
        <v>14</v>
      </c>
    </row>
    <row r="19" customFormat="false" ht="15" hidden="false" customHeight="false" outlineLevel="0" collapsed="false">
      <c r="B19" s="4" t="s">
        <v>15</v>
      </c>
    </row>
    <row r="20" customFormat="false" ht="15" hidden="false" customHeight="false" outlineLevel="0" collapsed="false">
      <c r="B20" s="4" t="s">
        <v>16</v>
      </c>
    </row>
    <row r="21" customFormat="false" ht="15" hidden="false" customHeight="false" outlineLevel="0" collapsed="false">
      <c r="B21" s="4" t="s">
        <v>17</v>
      </c>
    </row>
    <row r="22" customFormat="false" ht="15" hidden="false" customHeight="false" outlineLevel="0" collapsed="false">
      <c r="B22" s="4" t="s">
        <v>18</v>
      </c>
    </row>
    <row r="23" customFormat="false" ht="15" hidden="false" customHeight="false" outlineLevel="0" collapsed="false">
      <c r="B23" s="4" t="s">
        <v>19</v>
      </c>
    </row>
    <row r="24" customFormat="false" ht="15" hidden="false" customHeight="false" outlineLevel="0" collapsed="false">
      <c r="B24" s="4" t="s">
        <v>20</v>
      </c>
    </row>
    <row r="25" customFormat="false" ht="15" hidden="false" customHeight="false" outlineLevel="0" collapsed="false">
      <c r="B25" s="4" t="s">
        <v>21</v>
      </c>
    </row>
    <row r="26" customFormat="false" ht="15" hidden="false" customHeight="false" outlineLevel="0" collapsed="false">
      <c r="B26" s="4" t="s">
        <v>22</v>
      </c>
    </row>
    <row r="27" customFormat="false" ht="15" hidden="false" customHeight="false" outlineLevel="0" collapsed="false">
      <c r="B27" s="4" t="s">
        <v>23</v>
      </c>
    </row>
    <row r="28" customFormat="false" ht="15" hidden="false" customHeight="false" outlineLevel="0" collapsed="false">
      <c r="B28" s="4" t="s">
        <v>24</v>
      </c>
    </row>
    <row r="29" customFormat="false" ht="15" hidden="false" customHeight="false" outlineLevel="0" collapsed="false">
      <c r="B29" s="4" t="s">
        <v>25</v>
      </c>
    </row>
    <row r="30" customFormat="false" ht="15" hidden="false" customHeight="false" outlineLevel="0" collapsed="false">
      <c r="B30" s="4" t="s">
        <v>26</v>
      </c>
    </row>
    <row r="31" customFormat="false" ht="15" hidden="false" customHeight="false" outlineLevel="0" collapsed="false">
      <c r="B31" s="4" t="s">
        <v>27</v>
      </c>
    </row>
    <row r="32" customFormat="false" ht="15" hidden="false" customHeight="false" outlineLevel="0" collapsed="false">
      <c r="B32" s="4" t="s">
        <v>28</v>
      </c>
    </row>
    <row r="33" customFormat="false" ht="15" hidden="false" customHeight="false" outlineLevel="0" collapsed="false">
      <c r="B33" s="4" t="s">
        <v>29</v>
      </c>
    </row>
    <row r="34" customFormat="false" ht="15" hidden="false" customHeight="false" outlineLevel="0" collapsed="false">
      <c r="B34" s="4" t="s">
        <v>30</v>
      </c>
    </row>
    <row r="35" customFormat="false" ht="15" hidden="false" customHeight="false" outlineLevel="0" collapsed="false">
      <c r="B35" s="4" t="s">
        <v>31</v>
      </c>
    </row>
    <row r="36" customFormat="false" ht="15" hidden="false" customHeight="false" outlineLevel="0" collapsed="false">
      <c r="B36" s="4" t="s">
        <v>32</v>
      </c>
    </row>
    <row r="37" customFormat="false" ht="15" hidden="false" customHeight="false" outlineLevel="0" collapsed="false">
      <c r="B37" s="4" t="s">
        <v>33</v>
      </c>
    </row>
    <row r="38" customFormat="false" ht="15" hidden="false" customHeight="false" outlineLevel="0" collapsed="false">
      <c r="B38" s="4" t="s">
        <v>34</v>
      </c>
    </row>
    <row r="40" customFormat="false" ht="15" hidden="false" customHeight="false" outlineLevel="0" collapsed="false">
      <c r="B40" s="3" t="s">
        <v>35</v>
      </c>
    </row>
    <row r="41" customFormat="false" ht="15" hidden="false" customHeight="false" outlineLevel="0" collapsed="false">
      <c r="B41" s="4" t="s">
        <v>36</v>
      </c>
    </row>
    <row r="42" customFormat="false" ht="15" hidden="false" customHeight="false" outlineLevel="0" collapsed="false">
      <c r="B42" s="4" t="s">
        <v>37</v>
      </c>
    </row>
    <row r="43" customFormat="false" ht="15" hidden="false" customHeight="false" outlineLevel="0" collapsed="false">
      <c r="B43" s="4" t="s">
        <v>38</v>
      </c>
    </row>
    <row r="44" customFormat="false" ht="15" hidden="false" customHeight="false" outlineLevel="0" collapsed="false">
      <c r="B44" s="4" t="s">
        <v>39</v>
      </c>
    </row>
    <row r="45" customFormat="false" ht="15" hidden="false" customHeight="false" outlineLevel="0" collapsed="false">
      <c r="B45" s="4" t="s">
        <v>40</v>
      </c>
    </row>
    <row r="46" customFormat="false" ht="15" hidden="false" customHeight="false" outlineLevel="0" collapsed="false">
      <c r="B46" s="4" t="s">
        <v>41</v>
      </c>
    </row>
    <row r="47" customFormat="false" ht="15" hidden="false" customHeight="false" outlineLevel="0" collapsed="false">
      <c r="B47" s="4" t="s">
        <v>42</v>
      </c>
    </row>
    <row r="48" customFormat="false" ht="15" hidden="false" customHeight="false" outlineLevel="0" collapsed="false">
      <c r="B48" s="4" t="s">
        <v>43</v>
      </c>
    </row>
    <row r="49" customFormat="false" ht="15" hidden="false" customHeight="false" outlineLevel="0" collapsed="false">
      <c r="B49" s="4" t="s">
        <v>44</v>
      </c>
    </row>
    <row r="50" customFormat="false" ht="15" hidden="false" customHeight="false" outlineLevel="0" collapsed="false">
      <c r="B50" s="4" t="s">
        <v>45</v>
      </c>
    </row>
    <row r="51" customFormat="false" ht="15" hidden="false" customHeight="false" outlineLevel="0" collapsed="false">
      <c r="B51" s="4" t="s">
        <v>46</v>
      </c>
    </row>
    <row r="52" customFormat="false" ht="15" hidden="false" customHeight="false" outlineLevel="0" collapsed="false">
      <c r="B52" s="4" t="s">
        <v>47</v>
      </c>
    </row>
    <row r="53" customFormat="false" ht="15" hidden="false" customHeight="false" outlineLevel="0" collapsed="false">
      <c r="B53" s="4" t="s">
        <v>48</v>
      </c>
    </row>
    <row r="54" customFormat="false" ht="15" hidden="false" customHeight="false" outlineLevel="0" collapsed="false">
      <c r="B54" s="4" t="s">
        <v>49</v>
      </c>
    </row>
    <row r="55" customFormat="false" ht="15" hidden="false" customHeight="false" outlineLevel="0" collapsed="false">
      <c r="B55" s="4" t="s">
        <v>50</v>
      </c>
    </row>
    <row r="56" customFormat="false" ht="15" hidden="false" customHeight="false" outlineLevel="0" collapsed="false">
      <c r="B56" s="4" t="s">
        <v>51</v>
      </c>
    </row>
    <row r="57" customFormat="false" ht="15" hidden="false" customHeight="false" outlineLevel="0" collapsed="false">
      <c r="B57" s="4" t="s">
        <v>52</v>
      </c>
    </row>
    <row r="58" customFormat="false" ht="15" hidden="false" customHeight="false" outlineLevel="0" collapsed="false">
      <c r="B58" s="4" t="s">
        <v>53</v>
      </c>
    </row>
    <row r="59" customFormat="false" ht="15" hidden="false" customHeight="false" outlineLevel="0" collapsed="false">
      <c r="B59" s="4" t="s">
        <v>54</v>
      </c>
    </row>
    <row r="60" customFormat="false" ht="15" hidden="false" customHeight="false" outlineLevel="0" collapsed="false">
      <c r="B60" s="4" t="s">
        <v>55</v>
      </c>
    </row>
    <row r="61" customFormat="false" ht="15" hidden="false" customHeight="false" outlineLevel="0" collapsed="false">
      <c r="B61" s="4" t="s">
        <v>56</v>
      </c>
    </row>
    <row r="62" customFormat="false" ht="15" hidden="false" customHeight="false" outlineLevel="0" collapsed="false">
      <c r="B62" s="4" t="s">
        <v>57</v>
      </c>
    </row>
    <row r="64" customFormat="false" ht="15" hidden="false" customHeight="false" outlineLevel="0" collapsed="false">
      <c r="B64" s="3" t="s">
        <v>58</v>
      </c>
    </row>
    <row r="65" customFormat="false" ht="15" hidden="false" customHeight="false" outlineLevel="0" collapsed="false">
      <c r="B65" s="5" t="s">
        <v>59</v>
      </c>
    </row>
    <row r="66" customFormat="false" ht="15" hidden="false" customHeight="false" outlineLevel="0" collapsed="false">
      <c r="B66" s="5" t="s">
        <v>60</v>
      </c>
    </row>
    <row r="67" customFormat="false" ht="15" hidden="false" customHeight="false" outlineLevel="0" collapsed="false">
      <c r="B67" s="5" t="s">
        <v>61</v>
      </c>
    </row>
    <row r="68" customFormat="false" ht="15" hidden="false" customHeight="false" outlineLevel="0" collapsed="false">
      <c r="B68" s="5" t="s">
        <v>62</v>
      </c>
    </row>
  </sheetData>
  <hyperlinks>
    <hyperlink ref="B65" r:id="rId1" location="'Settings'!A1" display="Settings — set the Financial Year End"/>
    <hyperlink ref="B66" r:id="rId2" location="'Straight-Line%20Register'!A1" display="Straight-Line Register"/>
    <hyperlink ref="B67" r:id="rId3" location="'Reducing%20Balance%20Register'!A1" display="Reducing Balance Register"/>
    <hyperlink ref="B68" r:id="rId4" location="'Summary'!A1" display="Summary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6"/>
    <col collapsed="false" customWidth="true" hidden="false" outlineLevel="0" max="3" min="3" style="0" width="20"/>
    <col collapsed="false" customWidth="true" hidden="false" outlineLevel="0" max="4" min="4" style="0" width="4"/>
  </cols>
  <sheetData>
    <row r="1" customFormat="false" ht="15" hidden="false" customHeight="false" outlineLevel="0" collapsed="false">
      <c r="B1" s="5" t="s">
        <v>63</v>
      </c>
    </row>
    <row r="3" customFormat="false" ht="17.35" hidden="false" customHeight="false" outlineLevel="0" collapsed="false">
      <c r="B3" s="6" t="s">
        <v>64</v>
      </c>
    </row>
    <row r="5" customFormat="false" ht="15" hidden="false" customHeight="false" outlineLevel="0" collapsed="false">
      <c r="B5" s="7" t="s">
        <v>65</v>
      </c>
      <c r="C5" s="8" t="n">
        <v>46387</v>
      </c>
    </row>
    <row r="6" customFormat="false" ht="15" hidden="false" customHeight="false" outlineLevel="0" collapsed="false">
      <c r="B6" s="7" t="s">
        <v>66</v>
      </c>
      <c r="C6" s="9" t="n">
        <f aca="false">DATE(YEAR(C5)-1,MONTH(C5),DAY(C5))+1</f>
        <v>46023</v>
      </c>
    </row>
    <row r="8" customFormat="false" ht="27.75" hidden="false" customHeight="true" outlineLevel="0" collapsed="false">
      <c r="B8" s="10" t="s">
        <v>67</v>
      </c>
    </row>
  </sheetData>
  <hyperlinks>
    <hyperlink ref="B1" r:id="rId1" location="'Instructions'!A1" display="← Back to Instruction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6" min="5" style="0" width="12"/>
    <col collapsed="false" customWidth="true" hidden="false" outlineLevel="0" max="7" min="7" style="0" width="11"/>
    <col collapsed="false" customWidth="true" hidden="false" outlineLevel="0" max="10" min="8" style="0" width="13"/>
    <col collapsed="false" customWidth="true" hidden="false" outlineLevel="0" max="12" min="11" style="0" width="14"/>
    <col collapsed="false" customWidth="true" hidden="false" outlineLevel="0" max="13" min="13" style="0" width="12"/>
    <col collapsed="false" customWidth="true" hidden="false" outlineLevel="0" max="15" min="14" style="0" width="16"/>
    <col collapsed="false" customWidth="true" hidden="false" outlineLevel="0" max="16" min="16" style="0" width="20"/>
    <col collapsed="false" customWidth="true" hidden="false" outlineLevel="0" max="17" min="17" style="0" width="16"/>
    <col collapsed="false" customWidth="true" hidden="false" outlineLevel="0" max="18" min="18" style="0" width="12"/>
    <col collapsed="false" customWidth="true" hidden="false" outlineLevel="0" max="19" min="19" style="0" width="14"/>
    <col collapsed="false" customWidth="true" hidden="false" outlineLevel="0" max="20" min="20" style="0" width="17"/>
  </cols>
  <sheetData>
    <row r="1" customFormat="false" ht="15" hidden="false" customHeight="false" outlineLevel="0" collapsed="false">
      <c r="A1" s="5" t="s">
        <v>63</v>
      </c>
    </row>
    <row r="2" customFormat="false" ht="17.35" hidden="false" customHeight="false" outlineLevel="0" collapsed="false">
      <c r="A2" s="6" t="s">
        <v>60</v>
      </c>
    </row>
    <row r="3" customFormat="false" ht="15" hidden="false" customHeight="false" outlineLevel="0" collapsed="false">
      <c r="A3" s="4" t="s">
        <v>68</v>
      </c>
    </row>
    <row r="5" customFormat="false" ht="45.75" hidden="false" customHeight="true" outlineLevel="0" collapsed="false">
      <c r="A5" s="11" t="s">
        <v>69</v>
      </c>
      <c r="B5" s="11" t="s">
        <v>70</v>
      </c>
      <c r="C5" s="11" t="s">
        <v>71</v>
      </c>
      <c r="D5" s="11" t="s">
        <v>72</v>
      </c>
      <c r="E5" s="11" t="s">
        <v>73</v>
      </c>
      <c r="F5" s="11" t="s">
        <v>74</v>
      </c>
      <c r="G5" s="11" t="s">
        <v>75</v>
      </c>
      <c r="H5" s="11" t="s">
        <v>76</v>
      </c>
      <c r="I5" s="11" t="s">
        <v>77</v>
      </c>
      <c r="J5" s="11" t="s">
        <v>78</v>
      </c>
      <c r="K5" s="11" t="s">
        <v>79</v>
      </c>
      <c r="L5" s="11" t="s">
        <v>80</v>
      </c>
      <c r="M5" s="11" t="s">
        <v>81</v>
      </c>
      <c r="N5" s="11" t="s">
        <v>82</v>
      </c>
      <c r="O5" s="11" t="s">
        <v>83</v>
      </c>
      <c r="P5" s="11" t="s">
        <v>84</v>
      </c>
      <c r="Q5" s="11" t="s">
        <v>85</v>
      </c>
      <c r="R5" s="11" t="s">
        <v>86</v>
      </c>
      <c r="S5" s="11" t="s">
        <v>87</v>
      </c>
      <c r="T5" s="11" t="s">
        <v>88</v>
      </c>
    </row>
    <row r="6" customFormat="false" ht="15" hidden="false" customHeight="false" outlineLevel="0" collapsed="false">
      <c r="A6" s="12" t="s">
        <v>89</v>
      </c>
      <c r="B6" s="12" t="s">
        <v>90</v>
      </c>
      <c r="C6" s="12" t="s">
        <v>91</v>
      </c>
      <c r="D6" s="13" t="n">
        <v>46218</v>
      </c>
      <c r="E6" s="14" t="n">
        <v>50000</v>
      </c>
      <c r="F6" s="14" t="n">
        <v>5000</v>
      </c>
      <c r="G6" s="12" t="n">
        <v>9</v>
      </c>
      <c r="H6" s="13"/>
      <c r="I6" s="15" t="n">
        <f aca="false">IF($A6="","",Settings!$C$6)</f>
        <v>46023</v>
      </c>
      <c r="J6" s="15" t="n">
        <f aca="false">IF($A6="","",Settings!$C$5)</f>
        <v>46387</v>
      </c>
      <c r="K6" s="16" t="n">
        <f aca="false">IF($A6="","",E6-F6)</f>
        <v>45000</v>
      </c>
      <c r="L6" s="16" t="n">
        <f aca="false">IF($A6="","",IFERROR(K6/G6,""))</f>
        <v>5000</v>
      </c>
      <c r="M6" s="16" t="n">
        <f aca="false">IF($A6="","",IF(AND(D6&lt;=I6,OR(H6="",H6&gt;=I6)),E6,0))</f>
        <v>0</v>
      </c>
      <c r="N6" s="16" t="n">
        <f aca="false">IF($A6="","",IF(M6=0,0,MIN(L6*MAX(0,MIN(I6,D6+G6*365.25)-D6)/365.25,K6)))</f>
        <v>0</v>
      </c>
      <c r="O6" s="16" t="n">
        <f aca="false">IF($A6="","",IF(OR(D6&gt;J6,AND(H6&lt;&gt;"",H6&lt;I6)),0,MIN(L6*MAX(0,MIN(IF(AND(H6&lt;&gt;"",H6&lt;=J6),H6,J6),D6+G6*365.25)-D6)/365.25,K6)-N6))</f>
        <v>2313.48391512663</v>
      </c>
      <c r="P6" s="16" t="n">
        <f aca="false">IF($A6="","",IF(AND(H6&lt;&gt;"",H6&gt;=I6,H6&lt;=J6),N6+O6,0))</f>
        <v>0</v>
      </c>
      <c r="Q6" s="16" t="n">
        <f aca="false">IF($A6="","",N6+O6-P6)</f>
        <v>2313.48391512663</v>
      </c>
      <c r="R6" s="16" t="n">
        <f aca="false">IF($A6="","",IF(OR(D6&gt;J6,AND(H6&lt;&gt;"",H6&lt;=J6)),0,E6))</f>
        <v>50000</v>
      </c>
      <c r="S6" s="16" t="n">
        <f aca="false">IF($A6="","",R6-Q6)</f>
        <v>47686.5160848734</v>
      </c>
      <c r="T6" s="17" t="str">
        <f aca="false">IF($A6="","",IF(D6&gt;J6,"Not yet acquired",IF(AND(H6&lt;&gt;"",H6&lt;=J6),IF(H6&lt;I6,"Disposed (Prior Year)","Disposed This Year"),IF(Q6&gt;=K6-0.5,"Fully depreciated","In use"))))</f>
        <v>In use</v>
      </c>
    </row>
    <row r="7" customFormat="false" ht="15" hidden="false" customHeight="false" outlineLevel="0" collapsed="false">
      <c r="A7" s="12" t="s">
        <v>92</v>
      </c>
      <c r="B7" s="12" t="s">
        <v>93</v>
      </c>
      <c r="C7" s="12" t="s">
        <v>94</v>
      </c>
      <c r="D7" s="13" t="n">
        <v>45352</v>
      </c>
      <c r="E7" s="14" t="n">
        <v>38000</v>
      </c>
      <c r="F7" s="14" t="n">
        <v>6000</v>
      </c>
      <c r="G7" s="12" t="n">
        <v>6</v>
      </c>
      <c r="H7" s="13"/>
      <c r="I7" s="15" t="n">
        <f aca="false">IF($A7="","",Settings!$C$6)</f>
        <v>46023</v>
      </c>
      <c r="J7" s="15" t="n">
        <f aca="false">IF($A7="","",Settings!$C$5)</f>
        <v>46387</v>
      </c>
      <c r="K7" s="16" t="n">
        <f aca="false">IF($A7="","",E7-F7)</f>
        <v>32000</v>
      </c>
      <c r="L7" s="16" t="n">
        <f aca="false">IF($A7="","",IFERROR(K7/G7,""))</f>
        <v>5333.33333333333</v>
      </c>
      <c r="M7" s="16" t="n">
        <f aca="false">IF($A7="","",IF(AND(D7&lt;=I7,OR(H7="",H7&gt;=I7)),E7,0))</f>
        <v>38000</v>
      </c>
      <c r="N7" s="16" t="n">
        <f aca="false">IF($A7="","",IF(M7=0,0,MIN(L7*MAX(0,MIN(I7,D7+G7*365.25)-D7)/365.25,K7)))</f>
        <v>9797.85535021675</v>
      </c>
      <c r="O7" s="16" t="n">
        <f aca="false">IF($A7="","",IF(OR(D7&gt;J7,AND(H7&lt;&gt;"",H7&lt;I7)),0,MIN(L7*MAX(0,MIN(IF(AND(H7&lt;&gt;"",H7&lt;=J7),H7,J7),D7+G7*365.25)-D7)/365.25,K7)-N7))</f>
        <v>5315.08099475245</v>
      </c>
      <c r="P7" s="16" t="n">
        <f aca="false">IF($A7="","",IF(AND(H7&lt;&gt;"",H7&gt;=I7,H7&lt;=J7),N7+O7,0))</f>
        <v>0</v>
      </c>
      <c r="Q7" s="16" t="n">
        <f aca="false">IF($A7="","",N7+O7-P7)</f>
        <v>15112.9363449692</v>
      </c>
      <c r="R7" s="16" t="n">
        <f aca="false">IF($A7="","",IF(OR(D7&gt;J7,AND(H7&lt;&gt;"",H7&lt;=J7)),0,E7))</f>
        <v>38000</v>
      </c>
      <c r="S7" s="16" t="n">
        <f aca="false">IF($A7="","",R7-Q7)</f>
        <v>22887.0636550308</v>
      </c>
      <c r="T7" s="17" t="str">
        <f aca="false">IF($A7="","",IF(D7&gt;J7,"Not yet acquired",IF(AND(H7&lt;&gt;"",H7&lt;=J7),IF(H7&lt;I7,"Disposed (Prior Year)","Disposed This Year"),IF(Q7&gt;=K7-0.5,"Fully depreciated","In use"))))</f>
        <v>In use</v>
      </c>
    </row>
    <row r="8" customFormat="false" ht="15" hidden="false" customHeight="false" outlineLevel="0" collapsed="false">
      <c r="A8" s="12" t="s">
        <v>95</v>
      </c>
      <c r="B8" s="12" t="s">
        <v>96</v>
      </c>
      <c r="C8" s="12" t="s">
        <v>97</v>
      </c>
      <c r="D8" s="13" t="n">
        <v>43475</v>
      </c>
      <c r="E8" s="14" t="n">
        <v>420000</v>
      </c>
      <c r="F8" s="14" t="n">
        <v>60000</v>
      </c>
      <c r="G8" s="12" t="n">
        <v>30</v>
      </c>
      <c r="H8" s="13"/>
      <c r="I8" s="15" t="n">
        <f aca="false">IF($A8="","",Settings!$C$6)</f>
        <v>46023</v>
      </c>
      <c r="J8" s="15" t="n">
        <f aca="false">IF($A8="","",Settings!$C$5)</f>
        <v>46387</v>
      </c>
      <c r="K8" s="16" t="n">
        <f aca="false">IF($A8="","",E8-F8)</f>
        <v>360000</v>
      </c>
      <c r="L8" s="16" t="n">
        <f aca="false">IF($A8="","",IFERROR(K8/G8,""))</f>
        <v>12000</v>
      </c>
      <c r="M8" s="16" t="n">
        <f aca="false">IF($A8="","",IF(AND(D8&lt;=I8,OR(H8="",H8&gt;=I8)),E8,0))</f>
        <v>420000</v>
      </c>
      <c r="N8" s="16" t="n">
        <f aca="false">IF($A8="","",IF(M8=0,0,MIN(L8*MAX(0,MIN(I8,D8+G8*365.25)-D8)/365.25,K8)))</f>
        <v>83712.5256673511</v>
      </c>
      <c r="O8" s="16" t="n">
        <f aca="false">IF($A8="","",IF(OR(D8&gt;J8,AND(H8&lt;&gt;"",H8&lt;I8)),0,MIN(L8*MAX(0,MIN(IF(AND(H8&lt;&gt;"",H8&lt;=J8),H8,J8),D8+G8*365.25)-D8)/365.25,K8)-N8))</f>
        <v>11958.932238193</v>
      </c>
      <c r="P8" s="16" t="n">
        <f aca="false">IF($A8="","",IF(AND(H8&lt;&gt;"",H8&gt;=I8,H8&lt;=J8),N8+O8,0))</f>
        <v>0</v>
      </c>
      <c r="Q8" s="16" t="n">
        <f aca="false">IF($A8="","",N8+O8-P8)</f>
        <v>95671.4579055441</v>
      </c>
      <c r="R8" s="16" t="n">
        <f aca="false">IF($A8="","",IF(OR(D8&gt;J8,AND(H8&lt;&gt;"",H8&lt;=J8)),0,E8))</f>
        <v>420000</v>
      </c>
      <c r="S8" s="16" t="n">
        <f aca="false">IF($A8="","",R8-Q8)</f>
        <v>324328.542094456</v>
      </c>
      <c r="T8" s="17" t="str">
        <f aca="false">IF($A8="","",IF(D8&gt;J8,"Not yet acquired",IF(AND(H8&lt;&gt;"",H8&lt;=J8),IF(H8&lt;I8,"Disposed (Prior Year)","Disposed This Year"),IF(Q8&gt;=K8-0.5,"Fully depreciated","In use"))))</f>
        <v>In use</v>
      </c>
    </row>
    <row r="9" customFormat="false" ht="15" hidden="false" customHeight="false" outlineLevel="0" collapsed="false">
      <c r="A9" s="12" t="s">
        <v>98</v>
      </c>
      <c r="B9" s="12" t="s">
        <v>99</v>
      </c>
      <c r="C9" s="12" t="s">
        <v>100</v>
      </c>
      <c r="D9" s="13" t="n">
        <v>45981</v>
      </c>
      <c r="E9" s="14" t="n">
        <v>21600</v>
      </c>
      <c r="F9" s="14" t="n">
        <v>1200</v>
      </c>
      <c r="G9" s="12" t="n">
        <v>4</v>
      </c>
      <c r="H9" s="13"/>
      <c r="I9" s="15" t="n">
        <f aca="false">IF($A9="","",Settings!$C$6)</f>
        <v>46023</v>
      </c>
      <c r="J9" s="15" t="n">
        <f aca="false">IF($A9="","",Settings!$C$5)</f>
        <v>46387</v>
      </c>
      <c r="K9" s="16" t="n">
        <f aca="false">IF($A9="","",E9-F9)</f>
        <v>20400</v>
      </c>
      <c r="L9" s="16" t="n">
        <f aca="false">IF($A9="","",IFERROR(K9/G9,""))</f>
        <v>5100</v>
      </c>
      <c r="M9" s="16" t="n">
        <f aca="false">IF($A9="","",IF(AND(D9&lt;=I9,OR(H9="",H9&gt;=I9)),E9,0))</f>
        <v>21600</v>
      </c>
      <c r="N9" s="16" t="n">
        <f aca="false">IF($A9="","",IF(M9=0,0,MIN(L9*MAX(0,MIN(I9,D9+G9*365.25)-D9)/365.25,K9)))</f>
        <v>586.447638603696</v>
      </c>
      <c r="O9" s="16" t="n">
        <f aca="false">IF($A9="","",IF(OR(D9&gt;J9,AND(H9&lt;&gt;"",H9&lt;I9)),0,MIN(L9*MAX(0,MIN(IF(AND(H9&lt;&gt;"",H9&lt;=J9),H9,J9),D9+G9*365.25)-D9)/365.25,K9)-N9))</f>
        <v>5082.54620123203</v>
      </c>
      <c r="P9" s="16" t="n">
        <f aca="false">IF($A9="","",IF(AND(H9&lt;&gt;"",H9&gt;=I9,H9&lt;=J9),N9+O9,0))</f>
        <v>0</v>
      </c>
      <c r="Q9" s="16" t="n">
        <f aca="false">IF($A9="","",N9+O9-P9)</f>
        <v>5668.99383983573</v>
      </c>
      <c r="R9" s="16" t="n">
        <f aca="false">IF($A9="","",IF(OR(D9&gt;J9,AND(H9&lt;&gt;"",H9&lt;=J9)),0,E9))</f>
        <v>21600</v>
      </c>
      <c r="S9" s="16" t="n">
        <f aca="false">IF($A9="","",R9-Q9)</f>
        <v>15931.0061601643</v>
      </c>
      <c r="T9" s="17" t="str">
        <f aca="false">IF($A9="","",IF(D9&gt;J9,"Not yet acquired",IF(AND(H9&lt;&gt;"",H9&lt;=J9),IF(H9&lt;I9,"Disposed (Prior Year)","Disposed This Year"),IF(Q9&gt;=K9-0.5,"Fully depreciated","In use"))))</f>
        <v>In use</v>
      </c>
    </row>
    <row r="10" customFormat="false" ht="15" hidden="false" customHeight="false" outlineLevel="0" collapsed="false">
      <c r="A10" s="12" t="s">
        <v>101</v>
      </c>
      <c r="B10" s="12" t="s">
        <v>102</v>
      </c>
      <c r="C10" s="12" t="s">
        <v>103</v>
      </c>
      <c r="D10" s="13" t="n">
        <v>45078</v>
      </c>
      <c r="E10" s="14" t="n">
        <v>15500</v>
      </c>
      <c r="F10" s="14" t="n">
        <v>1500</v>
      </c>
      <c r="G10" s="12" t="n">
        <v>10</v>
      </c>
      <c r="H10" s="13" t="n">
        <v>46295</v>
      </c>
      <c r="I10" s="15" t="n">
        <f aca="false">IF($A10="","",Settings!$C$6)</f>
        <v>46023</v>
      </c>
      <c r="J10" s="15" t="n">
        <f aca="false">IF($A10="","",Settings!$C$5)</f>
        <v>46387</v>
      </c>
      <c r="K10" s="16" t="n">
        <f aca="false">IF($A10="","",E10-F10)</f>
        <v>14000</v>
      </c>
      <c r="L10" s="16" t="n">
        <f aca="false">IF($A10="","",IFERROR(K10/G10,""))</f>
        <v>1400</v>
      </c>
      <c r="M10" s="16" t="n">
        <f aca="false">IF($A10="","",IF(AND(D10&lt;=I10,OR(H10="",H10&gt;=I10)),E10,0))</f>
        <v>15500</v>
      </c>
      <c r="N10" s="16" t="n">
        <f aca="false">IF($A10="","",IF(M10=0,0,MIN(L10*MAX(0,MIN(I10,D10+G10*365.25)-D10)/365.25,K10)))</f>
        <v>3622.17659137577</v>
      </c>
      <c r="O10" s="16" t="n">
        <f aca="false">IF($A10="","",IF(OR(D10&gt;J10,AND(H10&lt;&gt;"",H10&lt;I10)),0,MIN(L10*MAX(0,MIN(IF(AND(H10&lt;&gt;"",H10&lt;=J10),H10,J10),D10+G10*365.25)-D10)/365.25,K10)-N10))</f>
        <v>1042.5735797399</v>
      </c>
      <c r="P10" s="16" t="n">
        <f aca="false">IF($A10="","",IF(AND(H10&lt;&gt;"",H10&gt;=I10,H10&lt;=J10),N10+O10,0))</f>
        <v>4664.75017111567</v>
      </c>
      <c r="Q10" s="16" t="n">
        <f aca="false">IF($A10="","",N10+O10-P10)</f>
        <v>0</v>
      </c>
      <c r="R10" s="16" t="n">
        <f aca="false">IF($A10="","",IF(OR(D10&gt;J10,AND(H10&lt;&gt;"",H10&lt;=J10)),0,E10))</f>
        <v>0</v>
      </c>
      <c r="S10" s="16" t="n">
        <f aca="false">IF($A10="","",R10-Q10)</f>
        <v>0</v>
      </c>
      <c r="T10" s="17" t="str">
        <f aca="false">IF($A10="","",IF(D10&gt;J10,"Not yet acquired",IF(AND(H10&lt;&gt;"",H10&lt;=J10),IF(H10&lt;I10,"Disposed (Prior Year)","Disposed This Year"),IF(Q10&gt;=K10-0.5,"Fully depreciated","In use"))))</f>
        <v>Disposed This Year</v>
      </c>
    </row>
    <row r="11" customFormat="false" ht="15" hidden="false" customHeight="false" outlineLevel="0" collapsed="false">
      <c r="A11" s="12"/>
      <c r="B11" s="12"/>
      <c r="C11" s="12"/>
      <c r="D11" s="13"/>
      <c r="E11" s="14"/>
      <c r="F11" s="14"/>
      <c r="G11" s="12"/>
      <c r="H11" s="13"/>
      <c r="I11" s="15" t="str">
        <f aca="false">IF($A11="","",Settings!$C$6)</f>
        <v/>
      </c>
      <c r="J11" s="15" t="str">
        <f aca="false">IF($A11="","",Settings!$C$5)</f>
        <v/>
      </c>
      <c r="K11" s="16" t="str">
        <f aca="false">IF($A11="","",E11-F11)</f>
        <v/>
      </c>
      <c r="L11" s="16" t="str">
        <f aca="false">IF($A11="","",IFERROR(K11/G11,""))</f>
        <v/>
      </c>
      <c r="M11" s="16" t="str">
        <f aca="false">IF($A11="","",IF(AND(D11&lt;=I11,OR(H11="",H11&gt;=I11)),E11,0))</f>
        <v/>
      </c>
      <c r="N11" s="16" t="str">
        <f aca="false">IF($A11="","",IF(M11=0,0,MIN(L11*MAX(0,MIN(I11,D11+G11*365.25)-D11)/365.25,K11)))</f>
        <v/>
      </c>
      <c r="O11" s="16" t="str">
        <f aca="false">IF($A11="","",IF(OR(D11&gt;J11,AND(H11&lt;&gt;"",H11&lt;I11)),0,MIN(L11*MAX(0,MIN(IF(AND(H11&lt;&gt;"",H11&lt;=J11),H11,J11),D11+G11*365.25)-D11)/365.25,K11)-N11))</f>
        <v/>
      </c>
      <c r="P11" s="16" t="str">
        <f aca="false">IF($A11="","",IF(AND(H11&lt;&gt;"",H11&gt;=I11,H11&lt;=J11),N11+O11,0))</f>
        <v/>
      </c>
      <c r="Q11" s="16" t="str">
        <f aca="false">IF($A11="","",N11+O11-P11)</f>
        <v/>
      </c>
      <c r="R11" s="16" t="str">
        <f aca="false">IF($A11="","",IF(OR(D11&gt;J11,AND(H11&lt;&gt;"",H11&lt;=J11)),0,E11))</f>
        <v/>
      </c>
      <c r="S11" s="16" t="str">
        <f aca="false">IF($A11="","",R11-Q11)</f>
        <v/>
      </c>
      <c r="T11" s="17" t="str">
        <f aca="false">IF($A11="","",IF(D11&gt;J11,"Not yet acquired",IF(AND(H11&lt;&gt;"",H11&lt;=J11),IF(H11&lt;I11,"Disposed (Prior Year)","Disposed This Year"),IF(Q11&gt;=K11-0.5,"Fully depreciated","In use"))))</f>
        <v/>
      </c>
    </row>
    <row r="12" customFormat="false" ht="15" hidden="false" customHeight="false" outlineLevel="0" collapsed="false">
      <c r="A12" s="12"/>
      <c r="B12" s="12"/>
      <c r="C12" s="12"/>
      <c r="D12" s="13"/>
      <c r="E12" s="14"/>
      <c r="F12" s="14"/>
      <c r="G12" s="12"/>
      <c r="H12" s="13"/>
      <c r="I12" s="15" t="str">
        <f aca="false">IF($A12="","",Settings!$C$6)</f>
        <v/>
      </c>
      <c r="J12" s="15" t="str">
        <f aca="false">IF($A12="","",Settings!$C$5)</f>
        <v/>
      </c>
      <c r="K12" s="16" t="str">
        <f aca="false">IF($A12="","",E12-F12)</f>
        <v/>
      </c>
      <c r="L12" s="16" t="str">
        <f aca="false">IF($A12="","",IFERROR(K12/G12,""))</f>
        <v/>
      </c>
      <c r="M12" s="16" t="str">
        <f aca="false">IF($A12="","",IF(AND(D12&lt;=I12,OR(H12="",H12&gt;=I12)),E12,0))</f>
        <v/>
      </c>
      <c r="N12" s="16" t="str">
        <f aca="false">IF($A12="","",IF(M12=0,0,MIN(L12*MAX(0,MIN(I12,D12+G12*365.25)-D12)/365.25,K12)))</f>
        <v/>
      </c>
      <c r="O12" s="16" t="str">
        <f aca="false">IF($A12="","",IF(OR(D12&gt;J12,AND(H12&lt;&gt;"",H12&lt;I12)),0,MIN(L12*MAX(0,MIN(IF(AND(H12&lt;&gt;"",H12&lt;=J12),H12,J12),D12+G12*365.25)-D12)/365.25,K12)-N12))</f>
        <v/>
      </c>
      <c r="P12" s="16" t="str">
        <f aca="false">IF($A12="","",IF(AND(H12&lt;&gt;"",H12&gt;=I12,H12&lt;=J12),N12+O12,0))</f>
        <v/>
      </c>
      <c r="Q12" s="16" t="str">
        <f aca="false">IF($A12="","",N12+O12-P12)</f>
        <v/>
      </c>
      <c r="R12" s="16" t="str">
        <f aca="false">IF($A12="","",IF(OR(D12&gt;J12,AND(H12&lt;&gt;"",H12&lt;=J12)),0,E12))</f>
        <v/>
      </c>
      <c r="S12" s="16" t="str">
        <f aca="false">IF($A12="","",R12-Q12)</f>
        <v/>
      </c>
      <c r="T12" s="17" t="str">
        <f aca="false">IF($A12="","",IF(D12&gt;J12,"Not yet acquired",IF(AND(H12&lt;&gt;"",H12&lt;=J12),IF(H12&lt;I12,"Disposed (Prior Year)","Disposed This Year"),IF(Q12&gt;=K12-0.5,"Fully depreciated","In use"))))</f>
        <v/>
      </c>
    </row>
    <row r="13" customFormat="false" ht="15" hidden="false" customHeight="false" outlineLevel="0" collapsed="false">
      <c r="A13" s="12"/>
      <c r="B13" s="12"/>
      <c r="C13" s="12"/>
      <c r="D13" s="13"/>
      <c r="E13" s="14"/>
      <c r="F13" s="14"/>
      <c r="G13" s="12"/>
      <c r="H13" s="13"/>
      <c r="I13" s="15" t="str">
        <f aca="false">IF($A13="","",Settings!$C$6)</f>
        <v/>
      </c>
      <c r="J13" s="15" t="str">
        <f aca="false">IF($A13="","",Settings!$C$5)</f>
        <v/>
      </c>
      <c r="K13" s="16" t="str">
        <f aca="false">IF($A13="","",E13-F13)</f>
        <v/>
      </c>
      <c r="L13" s="16" t="str">
        <f aca="false">IF($A13="","",IFERROR(K13/G13,""))</f>
        <v/>
      </c>
      <c r="M13" s="16" t="str">
        <f aca="false">IF($A13="","",IF(AND(D13&lt;=I13,OR(H13="",H13&gt;=I13)),E13,0))</f>
        <v/>
      </c>
      <c r="N13" s="16" t="str">
        <f aca="false">IF($A13="","",IF(M13=0,0,MIN(L13*MAX(0,MIN(I13,D13+G13*365.25)-D13)/365.25,K13)))</f>
        <v/>
      </c>
      <c r="O13" s="16" t="str">
        <f aca="false">IF($A13="","",IF(OR(D13&gt;J13,AND(H13&lt;&gt;"",H13&lt;I13)),0,MIN(L13*MAX(0,MIN(IF(AND(H13&lt;&gt;"",H13&lt;=J13),H13,J13),D13+G13*365.25)-D13)/365.25,K13)-N13))</f>
        <v/>
      </c>
      <c r="P13" s="16" t="str">
        <f aca="false">IF($A13="","",IF(AND(H13&lt;&gt;"",H13&gt;=I13,H13&lt;=J13),N13+O13,0))</f>
        <v/>
      </c>
      <c r="Q13" s="16" t="str">
        <f aca="false">IF($A13="","",N13+O13-P13)</f>
        <v/>
      </c>
      <c r="R13" s="16" t="str">
        <f aca="false">IF($A13="","",IF(OR(D13&gt;J13,AND(H13&lt;&gt;"",H13&lt;=J13)),0,E13))</f>
        <v/>
      </c>
      <c r="S13" s="16" t="str">
        <f aca="false">IF($A13="","",R13-Q13)</f>
        <v/>
      </c>
      <c r="T13" s="17" t="str">
        <f aca="false">IF($A13="","",IF(D13&gt;J13,"Not yet acquired",IF(AND(H13&lt;&gt;"",H13&lt;=J13),IF(H13&lt;I13,"Disposed (Prior Year)","Disposed This Year"),IF(Q13&gt;=K13-0.5,"Fully depreciated","In use"))))</f>
        <v/>
      </c>
    </row>
    <row r="14" customFormat="false" ht="15" hidden="false" customHeight="false" outlineLevel="0" collapsed="false">
      <c r="A14" s="12"/>
      <c r="B14" s="12"/>
      <c r="C14" s="12"/>
      <c r="D14" s="13"/>
      <c r="E14" s="14"/>
      <c r="F14" s="14"/>
      <c r="G14" s="12"/>
      <c r="H14" s="13"/>
      <c r="I14" s="15" t="str">
        <f aca="false">IF($A14="","",Settings!$C$6)</f>
        <v/>
      </c>
      <c r="J14" s="15" t="str">
        <f aca="false">IF($A14="","",Settings!$C$5)</f>
        <v/>
      </c>
      <c r="K14" s="16" t="str">
        <f aca="false">IF($A14="","",E14-F14)</f>
        <v/>
      </c>
      <c r="L14" s="16" t="str">
        <f aca="false">IF($A14="","",IFERROR(K14/G14,""))</f>
        <v/>
      </c>
      <c r="M14" s="16" t="str">
        <f aca="false">IF($A14="","",IF(AND(D14&lt;=I14,OR(H14="",H14&gt;=I14)),E14,0))</f>
        <v/>
      </c>
      <c r="N14" s="16" t="str">
        <f aca="false">IF($A14="","",IF(M14=0,0,MIN(L14*MAX(0,MIN(I14,D14+G14*365.25)-D14)/365.25,K14)))</f>
        <v/>
      </c>
      <c r="O14" s="16" t="str">
        <f aca="false">IF($A14="","",IF(OR(D14&gt;J14,AND(H14&lt;&gt;"",H14&lt;I14)),0,MIN(L14*MAX(0,MIN(IF(AND(H14&lt;&gt;"",H14&lt;=J14),H14,J14),D14+G14*365.25)-D14)/365.25,K14)-N14))</f>
        <v/>
      </c>
      <c r="P14" s="16" t="str">
        <f aca="false">IF($A14="","",IF(AND(H14&lt;&gt;"",H14&gt;=I14,H14&lt;=J14),N14+O14,0))</f>
        <v/>
      </c>
      <c r="Q14" s="16" t="str">
        <f aca="false">IF($A14="","",N14+O14-P14)</f>
        <v/>
      </c>
      <c r="R14" s="16" t="str">
        <f aca="false">IF($A14="","",IF(OR(D14&gt;J14,AND(H14&lt;&gt;"",H14&lt;=J14)),0,E14))</f>
        <v/>
      </c>
      <c r="S14" s="16" t="str">
        <f aca="false">IF($A14="","",R14-Q14)</f>
        <v/>
      </c>
      <c r="T14" s="17" t="str">
        <f aca="false">IF($A14="","",IF(D14&gt;J14,"Not yet acquired",IF(AND(H14&lt;&gt;"",H14&lt;=J14),IF(H14&lt;I14,"Disposed (Prior Year)","Disposed This Year"),IF(Q14&gt;=K14-0.5,"Fully depreciated","In use"))))</f>
        <v/>
      </c>
    </row>
    <row r="15" customFormat="false" ht="15" hidden="false" customHeight="false" outlineLevel="0" collapsed="false">
      <c r="A15" s="12"/>
      <c r="B15" s="12"/>
      <c r="C15" s="12"/>
      <c r="D15" s="13"/>
      <c r="E15" s="14"/>
      <c r="F15" s="14"/>
      <c r="G15" s="12"/>
      <c r="H15" s="13"/>
      <c r="I15" s="15" t="str">
        <f aca="false">IF($A15="","",Settings!$C$6)</f>
        <v/>
      </c>
      <c r="J15" s="15" t="str">
        <f aca="false">IF($A15="","",Settings!$C$5)</f>
        <v/>
      </c>
      <c r="K15" s="16" t="str">
        <f aca="false">IF($A15="","",E15-F15)</f>
        <v/>
      </c>
      <c r="L15" s="16" t="str">
        <f aca="false">IF($A15="","",IFERROR(K15/G15,""))</f>
        <v/>
      </c>
      <c r="M15" s="16" t="str">
        <f aca="false">IF($A15="","",IF(AND(D15&lt;=I15,OR(H15="",H15&gt;=I15)),E15,0))</f>
        <v/>
      </c>
      <c r="N15" s="16" t="str">
        <f aca="false">IF($A15="","",IF(M15=0,0,MIN(L15*MAX(0,MIN(I15,D15+G15*365.25)-D15)/365.25,K15)))</f>
        <v/>
      </c>
      <c r="O15" s="16" t="str">
        <f aca="false">IF($A15="","",IF(OR(D15&gt;J15,AND(H15&lt;&gt;"",H15&lt;I15)),0,MIN(L15*MAX(0,MIN(IF(AND(H15&lt;&gt;"",H15&lt;=J15),H15,J15),D15+G15*365.25)-D15)/365.25,K15)-N15))</f>
        <v/>
      </c>
      <c r="P15" s="16" t="str">
        <f aca="false">IF($A15="","",IF(AND(H15&lt;&gt;"",H15&gt;=I15,H15&lt;=J15),N15+O15,0))</f>
        <v/>
      </c>
      <c r="Q15" s="16" t="str">
        <f aca="false">IF($A15="","",N15+O15-P15)</f>
        <v/>
      </c>
      <c r="R15" s="16" t="str">
        <f aca="false">IF($A15="","",IF(OR(D15&gt;J15,AND(H15&lt;&gt;"",H15&lt;=J15)),0,E15))</f>
        <v/>
      </c>
      <c r="S15" s="16" t="str">
        <f aca="false">IF($A15="","",R15-Q15)</f>
        <v/>
      </c>
      <c r="T15" s="17" t="str">
        <f aca="false">IF($A15="","",IF(D15&gt;J15,"Not yet acquired",IF(AND(H15&lt;&gt;"",H15&lt;=J15),IF(H15&lt;I15,"Disposed (Prior Year)","Disposed This Year"),IF(Q15&gt;=K15-0.5,"Fully depreciated","In use"))))</f>
        <v/>
      </c>
    </row>
    <row r="16" customFormat="false" ht="15" hidden="false" customHeight="false" outlineLevel="0" collapsed="false">
      <c r="A16" s="12"/>
      <c r="B16" s="12"/>
      <c r="C16" s="12"/>
      <c r="D16" s="13"/>
      <c r="E16" s="14"/>
      <c r="F16" s="14"/>
      <c r="G16" s="12"/>
      <c r="H16" s="13"/>
      <c r="I16" s="15" t="str">
        <f aca="false">IF($A16="","",Settings!$C$6)</f>
        <v/>
      </c>
      <c r="J16" s="15" t="str">
        <f aca="false">IF($A16="","",Settings!$C$5)</f>
        <v/>
      </c>
      <c r="K16" s="16" t="str">
        <f aca="false">IF($A16="","",E16-F16)</f>
        <v/>
      </c>
      <c r="L16" s="16" t="str">
        <f aca="false">IF($A16="","",IFERROR(K16/G16,""))</f>
        <v/>
      </c>
      <c r="M16" s="16" t="str">
        <f aca="false">IF($A16="","",IF(AND(D16&lt;=I16,OR(H16="",H16&gt;=I16)),E16,0))</f>
        <v/>
      </c>
      <c r="N16" s="16" t="str">
        <f aca="false">IF($A16="","",IF(M16=0,0,MIN(L16*MAX(0,MIN(I16,D16+G16*365.25)-D16)/365.25,K16)))</f>
        <v/>
      </c>
      <c r="O16" s="16" t="str">
        <f aca="false">IF($A16="","",IF(OR(D16&gt;J16,AND(H16&lt;&gt;"",H16&lt;I16)),0,MIN(L16*MAX(0,MIN(IF(AND(H16&lt;&gt;"",H16&lt;=J16),H16,J16),D16+G16*365.25)-D16)/365.25,K16)-N16))</f>
        <v/>
      </c>
      <c r="P16" s="16" t="str">
        <f aca="false">IF($A16="","",IF(AND(H16&lt;&gt;"",H16&gt;=I16,H16&lt;=J16),N16+O16,0))</f>
        <v/>
      </c>
      <c r="Q16" s="16" t="str">
        <f aca="false">IF($A16="","",N16+O16-P16)</f>
        <v/>
      </c>
      <c r="R16" s="16" t="str">
        <f aca="false">IF($A16="","",IF(OR(D16&gt;J16,AND(H16&lt;&gt;"",H16&lt;=J16)),0,E16))</f>
        <v/>
      </c>
      <c r="S16" s="16" t="str">
        <f aca="false">IF($A16="","",R16-Q16)</f>
        <v/>
      </c>
      <c r="T16" s="17" t="str">
        <f aca="false">IF($A16="","",IF(D16&gt;J16,"Not yet acquired",IF(AND(H16&lt;&gt;"",H16&lt;=J16),IF(H16&lt;I16,"Disposed (Prior Year)","Disposed This Year"),IF(Q16&gt;=K16-0.5,"Fully depreciated","In use"))))</f>
        <v/>
      </c>
    </row>
    <row r="17" customFormat="false" ht="15" hidden="false" customHeight="false" outlineLevel="0" collapsed="false">
      <c r="A17" s="12"/>
      <c r="B17" s="12"/>
      <c r="C17" s="12"/>
      <c r="D17" s="13"/>
      <c r="E17" s="14"/>
      <c r="F17" s="14"/>
      <c r="G17" s="12"/>
      <c r="H17" s="13"/>
      <c r="I17" s="15" t="str">
        <f aca="false">IF($A17="","",Settings!$C$6)</f>
        <v/>
      </c>
      <c r="J17" s="15" t="str">
        <f aca="false">IF($A17="","",Settings!$C$5)</f>
        <v/>
      </c>
      <c r="K17" s="16" t="str">
        <f aca="false">IF($A17="","",E17-F17)</f>
        <v/>
      </c>
      <c r="L17" s="16" t="str">
        <f aca="false">IF($A17="","",IFERROR(K17/G17,""))</f>
        <v/>
      </c>
      <c r="M17" s="16" t="str">
        <f aca="false">IF($A17="","",IF(AND(D17&lt;=I17,OR(H17="",H17&gt;=I17)),E17,0))</f>
        <v/>
      </c>
      <c r="N17" s="16" t="str">
        <f aca="false">IF($A17="","",IF(M17=0,0,MIN(L17*MAX(0,MIN(I17,D17+G17*365.25)-D17)/365.25,K17)))</f>
        <v/>
      </c>
      <c r="O17" s="16" t="str">
        <f aca="false">IF($A17="","",IF(OR(D17&gt;J17,AND(H17&lt;&gt;"",H17&lt;I17)),0,MIN(L17*MAX(0,MIN(IF(AND(H17&lt;&gt;"",H17&lt;=J17),H17,J17),D17+G17*365.25)-D17)/365.25,K17)-N17))</f>
        <v/>
      </c>
      <c r="P17" s="16" t="str">
        <f aca="false">IF($A17="","",IF(AND(H17&lt;&gt;"",H17&gt;=I17,H17&lt;=J17),N17+O17,0))</f>
        <v/>
      </c>
      <c r="Q17" s="16" t="str">
        <f aca="false">IF($A17="","",N17+O17-P17)</f>
        <v/>
      </c>
      <c r="R17" s="16" t="str">
        <f aca="false">IF($A17="","",IF(OR(D17&gt;J17,AND(H17&lt;&gt;"",H17&lt;=J17)),0,E17))</f>
        <v/>
      </c>
      <c r="S17" s="16" t="str">
        <f aca="false">IF($A17="","",R17-Q17)</f>
        <v/>
      </c>
      <c r="T17" s="17" t="str">
        <f aca="false">IF($A17="","",IF(D17&gt;J17,"Not yet acquired",IF(AND(H17&lt;&gt;"",H17&lt;=J17),IF(H17&lt;I17,"Disposed (Prior Year)","Disposed This Year"),IF(Q17&gt;=K17-0.5,"Fully depreciated","In use"))))</f>
        <v/>
      </c>
    </row>
    <row r="18" customFormat="false" ht="15" hidden="false" customHeight="false" outlineLevel="0" collapsed="false">
      <c r="A18" s="12"/>
      <c r="B18" s="12"/>
      <c r="C18" s="12"/>
      <c r="D18" s="13"/>
      <c r="E18" s="14"/>
      <c r="F18" s="14"/>
      <c r="G18" s="12"/>
      <c r="H18" s="13"/>
      <c r="I18" s="15" t="str">
        <f aca="false">IF($A18="","",Settings!$C$6)</f>
        <v/>
      </c>
      <c r="J18" s="15" t="str">
        <f aca="false">IF($A18="","",Settings!$C$5)</f>
        <v/>
      </c>
      <c r="K18" s="16" t="str">
        <f aca="false">IF($A18="","",E18-F18)</f>
        <v/>
      </c>
      <c r="L18" s="16" t="str">
        <f aca="false">IF($A18="","",IFERROR(K18/G18,""))</f>
        <v/>
      </c>
      <c r="M18" s="16" t="str">
        <f aca="false">IF($A18="","",IF(AND(D18&lt;=I18,OR(H18="",H18&gt;=I18)),E18,0))</f>
        <v/>
      </c>
      <c r="N18" s="16" t="str">
        <f aca="false">IF($A18="","",IF(M18=0,0,MIN(L18*MAX(0,MIN(I18,D18+G18*365.25)-D18)/365.25,K18)))</f>
        <v/>
      </c>
      <c r="O18" s="16" t="str">
        <f aca="false">IF($A18="","",IF(OR(D18&gt;J18,AND(H18&lt;&gt;"",H18&lt;I18)),0,MIN(L18*MAX(0,MIN(IF(AND(H18&lt;&gt;"",H18&lt;=J18),H18,J18),D18+G18*365.25)-D18)/365.25,K18)-N18))</f>
        <v/>
      </c>
      <c r="P18" s="16" t="str">
        <f aca="false">IF($A18="","",IF(AND(H18&lt;&gt;"",H18&gt;=I18,H18&lt;=J18),N18+O18,0))</f>
        <v/>
      </c>
      <c r="Q18" s="16" t="str">
        <f aca="false">IF($A18="","",N18+O18-P18)</f>
        <v/>
      </c>
      <c r="R18" s="16" t="str">
        <f aca="false">IF($A18="","",IF(OR(D18&gt;J18,AND(H18&lt;&gt;"",H18&lt;=J18)),0,E18))</f>
        <v/>
      </c>
      <c r="S18" s="16" t="str">
        <f aca="false">IF($A18="","",R18-Q18)</f>
        <v/>
      </c>
      <c r="T18" s="17" t="str">
        <f aca="false">IF($A18="","",IF(D18&gt;J18,"Not yet acquired",IF(AND(H18&lt;&gt;"",H18&lt;=J18),IF(H18&lt;I18,"Disposed (Prior Year)","Disposed This Year"),IF(Q18&gt;=K18-0.5,"Fully depreciated","In use"))))</f>
        <v/>
      </c>
    </row>
    <row r="19" customFormat="false" ht="15" hidden="false" customHeight="false" outlineLevel="0" collapsed="false">
      <c r="A19" s="12"/>
      <c r="B19" s="12"/>
      <c r="C19" s="12"/>
      <c r="D19" s="13"/>
      <c r="E19" s="14"/>
      <c r="F19" s="14"/>
      <c r="G19" s="12"/>
      <c r="H19" s="13"/>
      <c r="I19" s="15" t="str">
        <f aca="false">IF($A19="","",Settings!$C$6)</f>
        <v/>
      </c>
      <c r="J19" s="15" t="str">
        <f aca="false">IF($A19="","",Settings!$C$5)</f>
        <v/>
      </c>
      <c r="K19" s="16" t="str">
        <f aca="false">IF($A19="","",E19-F19)</f>
        <v/>
      </c>
      <c r="L19" s="16" t="str">
        <f aca="false">IF($A19="","",IFERROR(K19/G19,""))</f>
        <v/>
      </c>
      <c r="M19" s="16" t="str">
        <f aca="false">IF($A19="","",IF(AND(D19&lt;=I19,OR(H19="",H19&gt;=I19)),E19,0))</f>
        <v/>
      </c>
      <c r="N19" s="16" t="str">
        <f aca="false">IF($A19="","",IF(M19=0,0,MIN(L19*MAX(0,MIN(I19,D19+G19*365.25)-D19)/365.25,K19)))</f>
        <v/>
      </c>
      <c r="O19" s="16" t="str">
        <f aca="false">IF($A19="","",IF(OR(D19&gt;J19,AND(H19&lt;&gt;"",H19&lt;I19)),0,MIN(L19*MAX(0,MIN(IF(AND(H19&lt;&gt;"",H19&lt;=J19),H19,J19),D19+G19*365.25)-D19)/365.25,K19)-N19))</f>
        <v/>
      </c>
      <c r="P19" s="16" t="str">
        <f aca="false">IF($A19="","",IF(AND(H19&lt;&gt;"",H19&gt;=I19,H19&lt;=J19),N19+O19,0))</f>
        <v/>
      </c>
      <c r="Q19" s="16" t="str">
        <f aca="false">IF($A19="","",N19+O19-P19)</f>
        <v/>
      </c>
      <c r="R19" s="16" t="str">
        <f aca="false">IF($A19="","",IF(OR(D19&gt;J19,AND(H19&lt;&gt;"",H19&lt;=J19)),0,E19))</f>
        <v/>
      </c>
      <c r="S19" s="16" t="str">
        <f aca="false">IF($A19="","",R19-Q19)</f>
        <v/>
      </c>
      <c r="T19" s="17" t="str">
        <f aca="false">IF($A19="","",IF(D19&gt;J19,"Not yet acquired",IF(AND(H19&lt;&gt;"",H19&lt;=J19),IF(H19&lt;I19,"Disposed (Prior Year)","Disposed This Year"),IF(Q19&gt;=K19-0.5,"Fully depreciated","In use"))))</f>
        <v/>
      </c>
    </row>
    <row r="20" customFormat="false" ht="15" hidden="false" customHeight="false" outlineLevel="0" collapsed="false">
      <c r="A20" s="12"/>
      <c r="B20" s="12"/>
      <c r="C20" s="12"/>
      <c r="D20" s="13"/>
      <c r="E20" s="14"/>
      <c r="F20" s="14"/>
      <c r="G20" s="12"/>
      <c r="H20" s="13"/>
      <c r="I20" s="15" t="str">
        <f aca="false">IF($A20="","",Settings!$C$6)</f>
        <v/>
      </c>
      <c r="J20" s="15" t="str">
        <f aca="false">IF($A20="","",Settings!$C$5)</f>
        <v/>
      </c>
      <c r="K20" s="16" t="str">
        <f aca="false">IF($A20="","",E20-F20)</f>
        <v/>
      </c>
      <c r="L20" s="16" t="str">
        <f aca="false">IF($A20="","",IFERROR(K20/G20,""))</f>
        <v/>
      </c>
      <c r="M20" s="16" t="str">
        <f aca="false">IF($A20="","",IF(AND(D20&lt;=I20,OR(H20="",H20&gt;=I20)),E20,0))</f>
        <v/>
      </c>
      <c r="N20" s="16" t="str">
        <f aca="false">IF($A20="","",IF(M20=0,0,MIN(L20*MAX(0,MIN(I20,D20+G20*365.25)-D20)/365.25,K20)))</f>
        <v/>
      </c>
      <c r="O20" s="16" t="str">
        <f aca="false">IF($A20="","",IF(OR(D20&gt;J20,AND(H20&lt;&gt;"",H20&lt;I20)),0,MIN(L20*MAX(0,MIN(IF(AND(H20&lt;&gt;"",H20&lt;=J20),H20,J20),D20+G20*365.25)-D20)/365.25,K20)-N20))</f>
        <v/>
      </c>
      <c r="P20" s="16" t="str">
        <f aca="false">IF($A20="","",IF(AND(H20&lt;&gt;"",H20&gt;=I20,H20&lt;=J20),N20+O20,0))</f>
        <v/>
      </c>
      <c r="Q20" s="16" t="str">
        <f aca="false">IF($A20="","",N20+O20-P20)</f>
        <v/>
      </c>
      <c r="R20" s="16" t="str">
        <f aca="false">IF($A20="","",IF(OR(D20&gt;J20,AND(H20&lt;&gt;"",H20&lt;=J20)),0,E20))</f>
        <v/>
      </c>
      <c r="S20" s="16" t="str">
        <f aca="false">IF($A20="","",R20-Q20)</f>
        <v/>
      </c>
      <c r="T20" s="17" t="str">
        <f aca="false">IF($A20="","",IF(D20&gt;J20,"Not yet acquired",IF(AND(H20&lt;&gt;"",H20&lt;=J20),IF(H20&lt;I20,"Disposed (Prior Year)","Disposed This Year"),IF(Q20&gt;=K20-0.5,"Fully depreciated","In use"))))</f>
        <v/>
      </c>
    </row>
    <row r="21" customFormat="false" ht="15" hidden="false" customHeight="false" outlineLevel="0" collapsed="false">
      <c r="A21" s="12"/>
      <c r="B21" s="12"/>
      <c r="C21" s="12"/>
      <c r="D21" s="13"/>
      <c r="E21" s="14"/>
      <c r="F21" s="14"/>
      <c r="G21" s="12"/>
      <c r="H21" s="13"/>
      <c r="I21" s="15" t="str">
        <f aca="false">IF($A21="","",Settings!$C$6)</f>
        <v/>
      </c>
      <c r="J21" s="15" t="str">
        <f aca="false">IF($A21="","",Settings!$C$5)</f>
        <v/>
      </c>
      <c r="K21" s="16" t="str">
        <f aca="false">IF($A21="","",E21-F21)</f>
        <v/>
      </c>
      <c r="L21" s="16" t="str">
        <f aca="false">IF($A21="","",IFERROR(K21/G21,""))</f>
        <v/>
      </c>
      <c r="M21" s="16" t="str">
        <f aca="false">IF($A21="","",IF(AND(D21&lt;=I21,OR(H21="",H21&gt;=I21)),E21,0))</f>
        <v/>
      </c>
      <c r="N21" s="16" t="str">
        <f aca="false">IF($A21="","",IF(M21=0,0,MIN(L21*MAX(0,MIN(I21,D21+G21*365.25)-D21)/365.25,K21)))</f>
        <v/>
      </c>
      <c r="O21" s="16" t="str">
        <f aca="false">IF($A21="","",IF(OR(D21&gt;J21,AND(H21&lt;&gt;"",H21&lt;I21)),0,MIN(L21*MAX(0,MIN(IF(AND(H21&lt;&gt;"",H21&lt;=J21),H21,J21),D21+G21*365.25)-D21)/365.25,K21)-N21))</f>
        <v/>
      </c>
      <c r="P21" s="16" t="str">
        <f aca="false">IF($A21="","",IF(AND(H21&lt;&gt;"",H21&gt;=I21,H21&lt;=J21),N21+O21,0))</f>
        <v/>
      </c>
      <c r="Q21" s="16" t="str">
        <f aca="false">IF($A21="","",N21+O21-P21)</f>
        <v/>
      </c>
      <c r="R21" s="16" t="str">
        <f aca="false">IF($A21="","",IF(OR(D21&gt;J21,AND(H21&lt;&gt;"",H21&lt;=J21)),0,E21))</f>
        <v/>
      </c>
      <c r="S21" s="16" t="str">
        <f aca="false">IF($A21="","",R21-Q21)</f>
        <v/>
      </c>
      <c r="T21" s="17" t="str">
        <f aca="false">IF($A21="","",IF(D21&gt;J21,"Not yet acquired",IF(AND(H21&lt;&gt;"",H21&lt;=J21),IF(H21&lt;I21,"Disposed (Prior Year)","Disposed This Year"),IF(Q21&gt;=K21-0.5,"Fully depreciated","In use"))))</f>
        <v/>
      </c>
    </row>
    <row r="22" customFormat="false" ht="15" hidden="false" customHeight="false" outlineLevel="0" collapsed="false">
      <c r="A22" s="12"/>
      <c r="B22" s="12"/>
      <c r="C22" s="12"/>
      <c r="D22" s="13"/>
      <c r="E22" s="14"/>
      <c r="F22" s="14"/>
      <c r="G22" s="12"/>
      <c r="H22" s="13"/>
      <c r="I22" s="15" t="str">
        <f aca="false">IF($A22="","",Settings!$C$6)</f>
        <v/>
      </c>
      <c r="J22" s="15" t="str">
        <f aca="false">IF($A22="","",Settings!$C$5)</f>
        <v/>
      </c>
      <c r="K22" s="16" t="str">
        <f aca="false">IF($A22="","",E22-F22)</f>
        <v/>
      </c>
      <c r="L22" s="16" t="str">
        <f aca="false">IF($A22="","",IFERROR(K22/G22,""))</f>
        <v/>
      </c>
      <c r="M22" s="16" t="str">
        <f aca="false">IF($A22="","",IF(AND(D22&lt;=I22,OR(H22="",H22&gt;=I22)),E22,0))</f>
        <v/>
      </c>
      <c r="N22" s="16" t="str">
        <f aca="false">IF($A22="","",IF(M22=0,0,MIN(L22*MAX(0,MIN(I22,D22+G22*365.25)-D22)/365.25,K22)))</f>
        <v/>
      </c>
      <c r="O22" s="16" t="str">
        <f aca="false">IF($A22="","",IF(OR(D22&gt;J22,AND(H22&lt;&gt;"",H22&lt;I22)),0,MIN(L22*MAX(0,MIN(IF(AND(H22&lt;&gt;"",H22&lt;=J22),H22,J22),D22+G22*365.25)-D22)/365.25,K22)-N22))</f>
        <v/>
      </c>
      <c r="P22" s="16" t="str">
        <f aca="false">IF($A22="","",IF(AND(H22&lt;&gt;"",H22&gt;=I22,H22&lt;=J22),N22+O22,0))</f>
        <v/>
      </c>
      <c r="Q22" s="16" t="str">
        <f aca="false">IF($A22="","",N22+O22-P22)</f>
        <v/>
      </c>
      <c r="R22" s="16" t="str">
        <f aca="false">IF($A22="","",IF(OR(D22&gt;J22,AND(H22&lt;&gt;"",H22&lt;=J22)),0,E22))</f>
        <v/>
      </c>
      <c r="S22" s="16" t="str">
        <f aca="false">IF($A22="","",R22-Q22)</f>
        <v/>
      </c>
      <c r="T22" s="17" t="str">
        <f aca="false">IF($A22="","",IF(D22&gt;J22,"Not yet acquired",IF(AND(H22&lt;&gt;"",H22&lt;=J22),IF(H22&lt;I22,"Disposed (Prior Year)","Disposed This Year"),IF(Q22&gt;=K22-0.5,"Fully depreciated","In use"))))</f>
        <v/>
      </c>
    </row>
    <row r="23" customFormat="false" ht="15" hidden="false" customHeight="false" outlineLevel="0" collapsed="false">
      <c r="A23" s="12"/>
      <c r="B23" s="12"/>
      <c r="C23" s="12"/>
      <c r="D23" s="13"/>
      <c r="E23" s="14"/>
      <c r="F23" s="14"/>
      <c r="G23" s="12"/>
      <c r="H23" s="13"/>
      <c r="I23" s="15" t="str">
        <f aca="false">IF($A23="","",Settings!$C$6)</f>
        <v/>
      </c>
      <c r="J23" s="15" t="str">
        <f aca="false">IF($A23="","",Settings!$C$5)</f>
        <v/>
      </c>
      <c r="K23" s="16" t="str">
        <f aca="false">IF($A23="","",E23-F23)</f>
        <v/>
      </c>
      <c r="L23" s="16" t="str">
        <f aca="false">IF($A23="","",IFERROR(K23/G23,""))</f>
        <v/>
      </c>
      <c r="M23" s="16" t="str">
        <f aca="false">IF($A23="","",IF(AND(D23&lt;=I23,OR(H23="",H23&gt;=I23)),E23,0))</f>
        <v/>
      </c>
      <c r="N23" s="16" t="str">
        <f aca="false">IF($A23="","",IF(M23=0,0,MIN(L23*MAX(0,MIN(I23,D23+G23*365.25)-D23)/365.25,K23)))</f>
        <v/>
      </c>
      <c r="O23" s="16" t="str">
        <f aca="false">IF($A23="","",IF(OR(D23&gt;J23,AND(H23&lt;&gt;"",H23&lt;I23)),0,MIN(L23*MAX(0,MIN(IF(AND(H23&lt;&gt;"",H23&lt;=J23),H23,J23),D23+G23*365.25)-D23)/365.25,K23)-N23))</f>
        <v/>
      </c>
      <c r="P23" s="16" t="str">
        <f aca="false">IF($A23="","",IF(AND(H23&lt;&gt;"",H23&gt;=I23,H23&lt;=J23),N23+O23,0))</f>
        <v/>
      </c>
      <c r="Q23" s="16" t="str">
        <f aca="false">IF($A23="","",N23+O23-P23)</f>
        <v/>
      </c>
      <c r="R23" s="16" t="str">
        <f aca="false">IF($A23="","",IF(OR(D23&gt;J23,AND(H23&lt;&gt;"",H23&lt;=J23)),0,E23))</f>
        <v/>
      </c>
      <c r="S23" s="16" t="str">
        <f aca="false">IF($A23="","",R23-Q23)</f>
        <v/>
      </c>
      <c r="T23" s="17" t="str">
        <f aca="false">IF($A23="","",IF(D23&gt;J23,"Not yet acquired",IF(AND(H23&lt;&gt;"",H23&lt;=J23),IF(H23&lt;I23,"Disposed (Prior Year)","Disposed This Year"),IF(Q23&gt;=K23-0.5,"Fully depreciated","In use"))))</f>
        <v/>
      </c>
    </row>
    <row r="24" customFormat="false" ht="15" hidden="false" customHeight="false" outlineLevel="0" collapsed="false">
      <c r="A24" s="12"/>
      <c r="B24" s="12"/>
      <c r="C24" s="12"/>
      <c r="D24" s="13"/>
      <c r="E24" s="14"/>
      <c r="F24" s="14"/>
      <c r="G24" s="12"/>
      <c r="H24" s="13"/>
      <c r="I24" s="15" t="str">
        <f aca="false">IF($A24="","",Settings!$C$6)</f>
        <v/>
      </c>
      <c r="J24" s="15" t="str">
        <f aca="false">IF($A24="","",Settings!$C$5)</f>
        <v/>
      </c>
      <c r="K24" s="16" t="str">
        <f aca="false">IF($A24="","",E24-F24)</f>
        <v/>
      </c>
      <c r="L24" s="16" t="str">
        <f aca="false">IF($A24="","",IFERROR(K24/G24,""))</f>
        <v/>
      </c>
      <c r="M24" s="16" t="str">
        <f aca="false">IF($A24="","",IF(AND(D24&lt;=I24,OR(H24="",H24&gt;=I24)),E24,0))</f>
        <v/>
      </c>
      <c r="N24" s="16" t="str">
        <f aca="false">IF($A24="","",IF(M24=0,0,MIN(L24*MAX(0,MIN(I24,D24+G24*365.25)-D24)/365.25,K24)))</f>
        <v/>
      </c>
      <c r="O24" s="16" t="str">
        <f aca="false">IF($A24="","",IF(OR(D24&gt;J24,AND(H24&lt;&gt;"",H24&lt;I24)),0,MIN(L24*MAX(0,MIN(IF(AND(H24&lt;&gt;"",H24&lt;=J24),H24,J24),D24+G24*365.25)-D24)/365.25,K24)-N24))</f>
        <v/>
      </c>
      <c r="P24" s="16" t="str">
        <f aca="false">IF($A24="","",IF(AND(H24&lt;&gt;"",H24&gt;=I24,H24&lt;=J24),N24+O24,0))</f>
        <v/>
      </c>
      <c r="Q24" s="16" t="str">
        <f aca="false">IF($A24="","",N24+O24-P24)</f>
        <v/>
      </c>
      <c r="R24" s="16" t="str">
        <f aca="false">IF($A24="","",IF(OR(D24&gt;J24,AND(H24&lt;&gt;"",H24&lt;=J24)),0,E24))</f>
        <v/>
      </c>
      <c r="S24" s="16" t="str">
        <f aca="false">IF($A24="","",R24-Q24)</f>
        <v/>
      </c>
      <c r="T24" s="17" t="str">
        <f aca="false">IF($A24="","",IF(D24&gt;J24,"Not yet acquired",IF(AND(H24&lt;&gt;"",H24&lt;=J24),IF(H24&lt;I24,"Disposed (Prior Year)","Disposed This Year"),IF(Q24&gt;=K24-0.5,"Fully depreciated","In use"))))</f>
        <v/>
      </c>
    </row>
    <row r="25" customFormat="false" ht="15" hidden="false" customHeight="false" outlineLevel="0" collapsed="false">
      <c r="A25" s="12"/>
      <c r="B25" s="12"/>
      <c r="C25" s="12"/>
      <c r="D25" s="13"/>
      <c r="E25" s="14"/>
      <c r="F25" s="14"/>
      <c r="G25" s="12"/>
      <c r="H25" s="13"/>
      <c r="I25" s="15" t="str">
        <f aca="false">IF($A25="","",Settings!$C$6)</f>
        <v/>
      </c>
      <c r="J25" s="15" t="str">
        <f aca="false">IF($A25="","",Settings!$C$5)</f>
        <v/>
      </c>
      <c r="K25" s="16" t="str">
        <f aca="false">IF($A25="","",E25-F25)</f>
        <v/>
      </c>
      <c r="L25" s="16" t="str">
        <f aca="false">IF($A25="","",IFERROR(K25/G25,""))</f>
        <v/>
      </c>
      <c r="M25" s="16" t="str">
        <f aca="false">IF($A25="","",IF(AND(D25&lt;=I25,OR(H25="",H25&gt;=I25)),E25,0))</f>
        <v/>
      </c>
      <c r="N25" s="16" t="str">
        <f aca="false">IF($A25="","",IF(M25=0,0,MIN(L25*MAX(0,MIN(I25,D25+G25*365.25)-D25)/365.25,K25)))</f>
        <v/>
      </c>
      <c r="O25" s="16" t="str">
        <f aca="false">IF($A25="","",IF(OR(D25&gt;J25,AND(H25&lt;&gt;"",H25&lt;I25)),0,MIN(L25*MAX(0,MIN(IF(AND(H25&lt;&gt;"",H25&lt;=J25),H25,J25),D25+G25*365.25)-D25)/365.25,K25)-N25))</f>
        <v/>
      </c>
      <c r="P25" s="16" t="str">
        <f aca="false">IF($A25="","",IF(AND(H25&lt;&gt;"",H25&gt;=I25,H25&lt;=J25),N25+O25,0))</f>
        <v/>
      </c>
      <c r="Q25" s="16" t="str">
        <f aca="false">IF($A25="","",N25+O25-P25)</f>
        <v/>
      </c>
      <c r="R25" s="16" t="str">
        <f aca="false">IF($A25="","",IF(OR(D25&gt;J25,AND(H25&lt;&gt;"",H25&lt;=J25)),0,E25))</f>
        <v/>
      </c>
      <c r="S25" s="16" t="str">
        <f aca="false">IF($A25="","",R25-Q25)</f>
        <v/>
      </c>
      <c r="T25" s="17" t="str">
        <f aca="false">IF($A25="","",IF(D25&gt;J25,"Not yet acquired",IF(AND(H25&lt;&gt;"",H25&lt;=J25),IF(H25&lt;I25,"Disposed (Prior Year)","Disposed This Year"),IF(Q25&gt;=K25-0.5,"Fully depreciated","In use"))))</f>
        <v/>
      </c>
    </row>
    <row r="26" customFormat="false" ht="15" hidden="false" customHeight="false" outlineLevel="0" collapsed="false">
      <c r="A26" s="18" t="s">
        <v>104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 t="n">
        <f aca="false">SUM(M6:M25)</f>
        <v>495100</v>
      </c>
      <c r="N26" s="19" t="n">
        <f aca="false">SUM(N6:N25)</f>
        <v>97719.0052475474</v>
      </c>
      <c r="O26" s="19" t="n">
        <f aca="false">SUM(O6:O25)</f>
        <v>25712.616929044</v>
      </c>
      <c r="P26" s="19" t="n">
        <f aca="false">SUM(P6:P25)</f>
        <v>4664.75017111567</v>
      </c>
      <c r="Q26" s="19" t="n">
        <f aca="false">SUM(Q6:Q25)</f>
        <v>118766.872005476</v>
      </c>
      <c r="R26" s="19" t="n">
        <f aca="false">SUM(R6:R25)</f>
        <v>529600</v>
      </c>
      <c r="S26" s="19" t="n">
        <f aca="false">SUM(S6:S25)</f>
        <v>410833.127994524</v>
      </c>
      <c r="T26" s="18"/>
    </row>
  </sheetData>
  <conditionalFormatting sqref="T6:T25">
    <cfRule type="cellIs" priority="2" operator="equal" aboveAverage="0" equalAverage="0" bottom="0" percent="0" rank="0" text="" dxfId="0">
      <formula>"Fully depreciated"</formula>
    </cfRule>
    <cfRule type="cellIs" priority="3" operator="equal" aboveAverage="0" equalAverage="0" bottom="0" percent="0" rank="0" text="" dxfId="1">
      <formula>"In use"</formula>
    </cfRule>
    <cfRule type="cellIs" priority="4" operator="equal" aboveAverage="0" equalAverage="0" bottom="0" percent="0" rank="0" text="" dxfId="2">
      <formula>"Not yet acquired"</formula>
    </cfRule>
    <cfRule type="cellIs" priority="5" operator="equal" aboveAverage="0" equalAverage="0" bottom="0" percent="0" rank="0" text="" dxfId="3">
      <formula>"Disposed This Year"</formula>
    </cfRule>
    <cfRule type="cellIs" priority="6" operator="equal" aboveAverage="0" equalAverage="0" bottom="0" percent="0" rank="0" text="" dxfId="3">
      <formula>"Disposed (Prior Year)"</formula>
    </cfRule>
  </conditionalFormatting>
  <hyperlinks>
    <hyperlink ref="A1" r:id="rId1" location="'Instructions'!A1" display="← Back to Instruction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6" min="5" style="0" width="12"/>
    <col collapsed="false" customWidth="true" hidden="false" outlineLevel="0" max="7" min="7" style="0" width="11"/>
    <col collapsed="false" customWidth="true" hidden="false" outlineLevel="0" max="11" min="8" style="0" width="13"/>
    <col collapsed="false" customWidth="true" hidden="false" outlineLevel="0" max="12" min="12" style="0" width="12"/>
    <col collapsed="false" customWidth="true" hidden="false" outlineLevel="0" max="14" min="13" style="0" width="16"/>
    <col collapsed="false" customWidth="true" hidden="false" outlineLevel="0" max="15" min="15" style="0" width="20"/>
    <col collapsed="false" customWidth="true" hidden="false" outlineLevel="0" max="16" min="16" style="0" width="16"/>
    <col collapsed="false" customWidth="true" hidden="false" outlineLevel="0" max="17" min="17" style="0" width="12"/>
    <col collapsed="false" customWidth="true" hidden="false" outlineLevel="0" max="18" min="18" style="0" width="14"/>
    <col collapsed="false" customWidth="true" hidden="false" outlineLevel="0" max="19" min="19" style="0" width="17"/>
  </cols>
  <sheetData>
    <row r="1" customFormat="false" ht="15" hidden="false" customHeight="false" outlineLevel="0" collapsed="false">
      <c r="A1" s="5" t="s">
        <v>63</v>
      </c>
    </row>
    <row r="2" customFormat="false" ht="17.35" hidden="false" customHeight="false" outlineLevel="0" collapsed="false">
      <c r="A2" s="6" t="s">
        <v>61</v>
      </c>
    </row>
    <row r="3" customFormat="false" ht="15" hidden="false" customHeight="false" outlineLevel="0" collapsed="false">
      <c r="A3" s="4" t="s">
        <v>105</v>
      </c>
    </row>
    <row r="5" customFormat="false" ht="45.75" hidden="false" customHeight="true" outlineLevel="0" collapsed="false">
      <c r="A5" s="11" t="s">
        <v>69</v>
      </c>
      <c r="B5" s="11" t="s">
        <v>70</v>
      </c>
      <c r="C5" s="11" t="s">
        <v>71</v>
      </c>
      <c r="D5" s="11" t="s">
        <v>72</v>
      </c>
      <c r="E5" s="11" t="s">
        <v>73</v>
      </c>
      <c r="F5" s="11" t="s">
        <v>74</v>
      </c>
      <c r="G5" s="11" t="s">
        <v>75</v>
      </c>
      <c r="H5" s="11" t="s">
        <v>106</v>
      </c>
      <c r="I5" s="11" t="s">
        <v>76</v>
      </c>
      <c r="J5" s="11" t="s">
        <v>77</v>
      </c>
      <c r="K5" s="11" t="s">
        <v>78</v>
      </c>
      <c r="L5" s="11" t="s">
        <v>81</v>
      </c>
      <c r="M5" s="11" t="s">
        <v>82</v>
      </c>
      <c r="N5" s="11" t="s">
        <v>83</v>
      </c>
      <c r="O5" s="11" t="s">
        <v>84</v>
      </c>
      <c r="P5" s="11" t="s">
        <v>85</v>
      </c>
      <c r="Q5" s="11" t="s">
        <v>86</v>
      </c>
      <c r="R5" s="11" t="s">
        <v>87</v>
      </c>
      <c r="S5" s="11" t="s">
        <v>88</v>
      </c>
    </row>
    <row r="6" customFormat="false" ht="15" hidden="false" customHeight="false" outlineLevel="0" collapsed="false">
      <c r="A6" s="12" t="s">
        <v>89</v>
      </c>
      <c r="B6" s="12" t="s">
        <v>90</v>
      </c>
      <c r="C6" s="12" t="s">
        <v>91</v>
      </c>
      <c r="D6" s="13" t="n">
        <v>46218</v>
      </c>
      <c r="E6" s="14" t="n">
        <v>50000</v>
      </c>
      <c r="F6" s="14" t="n">
        <v>5000</v>
      </c>
      <c r="G6" s="12" t="n">
        <v>9</v>
      </c>
      <c r="H6" s="20" t="n">
        <f aca="false">IF($A6="","",MIN(2/G6,1))</f>
        <v>0.222222222222222</v>
      </c>
      <c r="I6" s="13"/>
      <c r="J6" s="15" t="n">
        <f aca="false">IF($A6="","",Settings!$C$6)</f>
        <v>46023</v>
      </c>
      <c r="K6" s="15" t="n">
        <f aca="false">IF($A6="","",Settings!$C$5)</f>
        <v>46387</v>
      </c>
      <c r="L6" s="16" t="n">
        <f aca="false">IF($A6="","",IF(AND(D6&lt;=J6,OR(I6="",I6&gt;=J6)),E6,0))</f>
        <v>0</v>
      </c>
      <c r="M6" s="16" t="n">
        <f aca="false">IF($A6="","",IF(L6=0,0,E6-MAX(F6,E6*(1-H6)^(MAX(0,MIN(J6,D6+G6*365.25)-D6)/365.25))))</f>
        <v>0</v>
      </c>
      <c r="N6" s="16" t="n">
        <f aca="false">IF($A6="","",IF(OR(D6&gt;K6,AND(I6&lt;&gt;"",I6&lt;J6)),0,E6-MAX(F6,E6*(1-H6)^(MAX(0,MIN(IF(AND(I6&lt;&gt;"",I6&lt;=K6),I6,K6),D6+G6*365.25)-D6)/365.25))-M6))</f>
        <v>5488.80956827233</v>
      </c>
      <c r="O6" s="16" t="n">
        <f aca="false">IF($A6="","",IF(AND(I6&lt;&gt;"",I6&gt;=J6,I6&lt;=K6),M6+N6,0))</f>
        <v>0</v>
      </c>
      <c r="P6" s="16" t="n">
        <f aca="false">IF($A6="","",M6+N6-O6)</f>
        <v>5488.80956827233</v>
      </c>
      <c r="Q6" s="16" t="n">
        <f aca="false">IF($A6="","",IF(OR(D6&gt;K6,AND(I6&lt;&gt;"",I6&lt;=K6)),0,E6))</f>
        <v>50000</v>
      </c>
      <c r="R6" s="16" t="n">
        <f aca="false">IF($A6="","",Q6-P6)</f>
        <v>44511.1904317277</v>
      </c>
      <c r="S6" s="17" t="str">
        <f aca="false">IF($A6="","",IF(D6&gt;K6,"Not yet acquired",IF(AND(I6&lt;&gt;"",I6&lt;=K6),IF(I6&lt;J6,"Disposed (Prior Year)","Disposed This Year"),IF(P6&gt;=E6-F6-0.5,"Fully depreciated","In use"))))</f>
        <v>In use</v>
      </c>
    </row>
    <row r="7" customFormat="false" ht="15" hidden="false" customHeight="false" outlineLevel="0" collapsed="false">
      <c r="A7" s="12" t="s">
        <v>92</v>
      </c>
      <c r="B7" s="12" t="s">
        <v>93</v>
      </c>
      <c r="C7" s="12" t="s">
        <v>94</v>
      </c>
      <c r="D7" s="13" t="n">
        <v>45352</v>
      </c>
      <c r="E7" s="14" t="n">
        <v>38000</v>
      </c>
      <c r="F7" s="14" t="n">
        <v>6000</v>
      </c>
      <c r="G7" s="12" t="n">
        <v>6</v>
      </c>
      <c r="H7" s="20" t="n">
        <f aca="false">IF($A7="","",MIN(2/G7,1))</f>
        <v>0.333333333333333</v>
      </c>
      <c r="I7" s="13"/>
      <c r="J7" s="15" t="n">
        <f aca="false">IF($A7="","",Settings!$C$6)</f>
        <v>46023</v>
      </c>
      <c r="K7" s="15" t="n">
        <f aca="false">IF($A7="","",Settings!$C$5)</f>
        <v>46387</v>
      </c>
      <c r="L7" s="16" t="n">
        <f aca="false">IF($A7="","",IF(AND(D7&lt;=J7,OR(I7="",I7&gt;=J7)),E7,0))</f>
        <v>38000</v>
      </c>
      <c r="M7" s="16" t="n">
        <f aca="false">IF($A7="","",IF(L7=0,0,E7-MAX(F7,E7*(1-H7)^(MAX(0,MIN(J7,D7+G7*365.25)-D7)/365.25))))</f>
        <v>19957.9152616468</v>
      </c>
      <c r="N7" s="16" t="n">
        <f aca="false">IF($A7="","",IF(OR(D7&gt;K7,AND(I7&lt;&gt;"",I7&lt;J7)),0,E7-MAX(F7,E7*(1-H7)^(MAX(0,MIN(IF(AND(I7&lt;&gt;"",I7&lt;=K7),I7,K7),D7+G7*365.25)-D7)/365.25))-M7))</f>
        <v>5997.32618419257</v>
      </c>
      <c r="O7" s="16" t="n">
        <f aca="false">IF($A7="","",IF(AND(I7&lt;&gt;"",I7&gt;=J7,I7&lt;=K7),M7+N7,0))</f>
        <v>0</v>
      </c>
      <c r="P7" s="16" t="n">
        <f aca="false">IF($A7="","",M7+N7-O7)</f>
        <v>25955.2414458394</v>
      </c>
      <c r="Q7" s="16" t="n">
        <f aca="false">IF($A7="","",IF(OR(D7&gt;K7,AND(I7&lt;&gt;"",I7&lt;=K7)),0,E7))</f>
        <v>38000</v>
      </c>
      <c r="R7" s="16" t="n">
        <f aca="false">IF($A7="","",Q7-P7)</f>
        <v>12044.7585541606</v>
      </c>
      <c r="S7" s="17" t="str">
        <f aca="false">IF($A7="","",IF(D7&gt;K7,"Not yet acquired",IF(AND(I7&lt;&gt;"",I7&lt;=K7),IF(I7&lt;J7,"Disposed (Prior Year)","Disposed This Year"),IF(P7&gt;=E7-F7-0.5,"Fully depreciated","In use"))))</f>
        <v>In use</v>
      </c>
    </row>
    <row r="8" customFormat="false" ht="15" hidden="false" customHeight="false" outlineLevel="0" collapsed="false">
      <c r="A8" s="12" t="s">
        <v>95</v>
      </c>
      <c r="B8" s="12" t="s">
        <v>96</v>
      </c>
      <c r="C8" s="12" t="s">
        <v>97</v>
      </c>
      <c r="D8" s="13" t="n">
        <v>43475</v>
      </c>
      <c r="E8" s="14" t="n">
        <v>420000</v>
      </c>
      <c r="F8" s="14" t="n">
        <v>60000</v>
      </c>
      <c r="G8" s="12" t="n">
        <v>30</v>
      </c>
      <c r="H8" s="20" t="n">
        <f aca="false">IF($A8="","",MIN(2/G8,1))</f>
        <v>0.0666666666666667</v>
      </c>
      <c r="I8" s="13"/>
      <c r="J8" s="15" t="n">
        <f aca="false">IF($A8="","",Settings!$C$6)</f>
        <v>46023</v>
      </c>
      <c r="K8" s="15" t="n">
        <f aca="false">IF($A8="","",Settings!$C$5)</f>
        <v>46387</v>
      </c>
      <c r="L8" s="16" t="n">
        <f aca="false">IF($A8="","",IF(AND(D8&lt;=J8,OR(I8="",I8&gt;=J8)),E8,0))</f>
        <v>420000</v>
      </c>
      <c r="M8" s="16" t="n">
        <f aca="false">IF($A8="","",IF(L8=0,0,E8-MAX(F8,E8*(1-H8)^(MAX(0,MIN(J8,D8+G8*365.25)-D8)/365.25))))</f>
        <v>160447.909255023</v>
      </c>
      <c r="N8" s="16" t="n">
        <f aca="false">IF($A8="","",IF(OR(D8&gt;K8,AND(I8&lt;&gt;"",I8&lt;J8)),0,E8-MAX(F8,E8*(1-H8)^(MAX(0,MIN(IF(AND(I8&lt;&gt;"",I8&lt;=K8),I8,K8),D8+G8*365.25)-D8)/365.25))-M8))</f>
        <v>17246.2673738461</v>
      </c>
      <c r="O8" s="16" t="n">
        <f aca="false">IF($A8="","",IF(AND(I8&lt;&gt;"",I8&gt;=J8,I8&lt;=K8),M8+N8,0))</f>
        <v>0</v>
      </c>
      <c r="P8" s="16" t="n">
        <f aca="false">IF($A8="","",M8+N8-O8)</f>
        <v>177694.176628869</v>
      </c>
      <c r="Q8" s="16" t="n">
        <f aca="false">IF($A8="","",IF(OR(D8&gt;K8,AND(I8&lt;&gt;"",I8&lt;=K8)),0,E8))</f>
        <v>420000</v>
      </c>
      <c r="R8" s="16" t="n">
        <f aca="false">IF($A8="","",Q8-P8)</f>
        <v>242305.823371131</v>
      </c>
      <c r="S8" s="17" t="str">
        <f aca="false">IF($A8="","",IF(D8&gt;K8,"Not yet acquired",IF(AND(I8&lt;&gt;"",I8&lt;=K8),IF(I8&lt;J8,"Disposed (Prior Year)","Disposed This Year"),IF(P8&gt;=E8-F8-0.5,"Fully depreciated","In use"))))</f>
        <v>In use</v>
      </c>
    </row>
    <row r="9" customFormat="false" ht="15" hidden="false" customHeight="false" outlineLevel="0" collapsed="false">
      <c r="A9" s="12" t="s">
        <v>98</v>
      </c>
      <c r="B9" s="12" t="s">
        <v>99</v>
      </c>
      <c r="C9" s="12" t="s">
        <v>100</v>
      </c>
      <c r="D9" s="13" t="n">
        <v>45981</v>
      </c>
      <c r="E9" s="14" t="n">
        <v>21600</v>
      </c>
      <c r="F9" s="14" t="n">
        <v>1200</v>
      </c>
      <c r="G9" s="12" t="n">
        <v>4</v>
      </c>
      <c r="H9" s="20" t="n">
        <f aca="false">IF($A9="","",MIN(2/G9,1))</f>
        <v>0.5</v>
      </c>
      <c r="I9" s="13"/>
      <c r="J9" s="15" t="n">
        <f aca="false">IF($A9="","",Settings!$C$6)</f>
        <v>46023</v>
      </c>
      <c r="K9" s="15" t="n">
        <f aca="false">IF($A9="","",Settings!$C$5)</f>
        <v>46387</v>
      </c>
      <c r="L9" s="16" t="n">
        <f aca="false">IF($A9="","",IF(AND(D9&lt;=J9,OR(I9="",I9&gt;=J9)),E9,0))</f>
        <v>21600</v>
      </c>
      <c r="M9" s="16" t="n">
        <f aca="false">IF($A9="","",IF(L9=0,0,E9-MAX(F9,E9*(1-H9)^(MAX(0,MIN(J9,D9+G9*365.25)-D9)/365.25))))</f>
        <v>1654.80014871889</v>
      </c>
      <c r="N9" s="16" t="n">
        <f aca="false">IF($A9="","",IF(OR(D9&gt;K9,AND(I9&lt;&gt;"",I9&lt;J9)),0,E9-MAX(F9,E9*(1-H9)^(MAX(0,MIN(IF(AND(I9&lt;&gt;"",I9&lt;=K9),I9,K9),D9+G9*365.25)-D9)/365.25))-M9))</f>
        <v>9948.91517278012</v>
      </c>
      <c r="O9" s="16" t="n">
        <f aca="false">IF($A9="","",IF(AND(I9&lt;&gt;"",I9&gt;=J9,I9&lt;=K9),M9+N9,0))</f>
        <v>0</v>
      </c>
      <c r="P9" s="16" t="n">
        <f aca="false">IF($A9="","",M9+N9-O9)</f>
        <v>11603.715321499</v>
      </c>
      <c r="Q9" s="16" t="n">
        <f aca="false">IF($A9="","",IF(OR(D9&gt;K9,AND(I9&lt;&gt;"",I9&lt;=K9)),0,E9))</f>
        <v>21600</v>
      </c>
      <c r="R9" s="16" t="n">
        <f aca="false">IF($A9="","",Q9-P9)</f>
        <v>9996.28467850099</v>
      </c>
      <c r="S9" s="17" t="str">
        <f aca="false">IF($A9="","",IF(D9&gt;K9,"Not yet acquired",IF(AND(I9&lt;&gt;"",I9&lt;=K9),IF(I9&lt;J9,"Disposed (Prior Year)","Disposed This Year"),IF(P9&gt;=E9-F9-0.5,"Fully depreciated","In use"))))</f>
        <v>In use</v>
      </c>
    </row>
    <row r="10" customFormat="false" ht="15" hidden="false" customHeight="false" outlineLevel="0" collapsed="false">
      <c r="A10" s="12" t="s">
        <v>101</v>
      </c>
      <c r="B10" s="12" t="s">
        <v>102</v>
      </c>
      <c r="C10" s="12" t="s">
        <v>103</v>
      </c>
      <c r="D10" s="13" t="n">
        <v>45078</v>
      </c>
      <c r="E10" s="14" t="n">
        <v>15500</v>
      </c>
      <c r="F10" s="14" t="n">
        <v>1500</v>
      </c>
      <c r="G10" s="12" t="n">
        <v>10</v>
      </c>
      <c r="H10" s="20" t="n">
        <f aca="false">IF($A10="","",MIN(2/G10,1))</f>
        <v>0.2</v>
      </c>
      <c r="I10" s="13" t="n">
        <v>46295</v>
      </c>
      <c r="J10" s="15" t="n">
        <f aca="false">IF($A10="","",Settings!$C$6)</f>
        <v>46023</v>
      </c>
      <c r="K10" s="15" t="n">
        <f aca="false">IF($A10="","",Settings!$C$5)</f>
        <v>46387</v>
      </c>
      <c r="L10" s="16" t="n">
        <f aca="false">IF($A10="","",IF(AND(D10&lt;=J10,OR(I10="",I10&gt;=J10)),E10,0))</f>
        <v>15500</v>
      </c>
      <c r="M10" s="16" t="n">
        <f aca="false">IF($A10="","",IF(L10=0,0,E10-MAX(F10,E10*(1-H10)^(MAX(0,MIN(J10,D10+G10*365.25)-D10)/365.25))))</f>
        <v>6798.39377280968</v>
      </c>
      <c r="N10" s="16" t="n">
        <f aca="false">IF($A10="","",IF(OR(D10&gt;K10,AND(I10&lt;&gt;"",I10&lt;J10)),0,E10-MAX(F10,E10*(1-H10)^(MAX(0,MIN(IF(AND(I10&lt;&gt;"",I10&lt;=K10),I10,K10),D10+G10*365.25)-D10)/365.25))-M10))</f>
        <v>1332.22567262372</v>
      </c>
      <c r="O10" s="16" t="n">
        <f aca="false">IF($A10="","",IF(AND(I10&lt;&gt;"",I10&gt;=J10,I10&lt;=K10),M10+N10,0))</f>
        <v>8130.6194454334</v>
      </c>
      <c r="P10" s="16" t="n">
        <f aca="false">IF($A10="","",M10+N10-O10)</f>
        <v>0</v>
      </c>
      <c r="Q10" s="16" t="n">
        <f aca="false">IF($A10="","",IF(OR(D10&gt;K10,AND(I10&lt;&gt;"",I10&lt;=K10)),0,E10))</f>
        <v>0</v>
      </c>
      <c r="R10" s="16" t="n">
        <f aca="false">IF($A10="","",Q10-P10)</f>
        <v>0</v>
      </c>
      <c r="S10" s="17" t="str">
        <f aca="false">IF($A10="","",IF(D10&gt;K10,"Not yet acquired",IF(AND(I10&lt;&gt;"",I10&lt;=K10),IF(I10&lt;J10,"Disposed (Prior Year)","Disposed This Year"),IF(P10&gt;=E10-F10-0.5,"Fully depreciated","In use"))))</f>
        <v>Disposed This Year</v>
      </c>
    </row>
    <row r="11" customFormat="false" ht="15" hidden="false" customHeight="false" outlineLevel="0" collapsed="false">
      <c r="A11" s="12"/>
      <c r="B11" s="12"/>
      <c r="C11" s="12"/>
      <c r="D11" s="13"/>
      <c r="E11" s="14"/>
      <c r="F11" s="14"/>
      <c r="G11" s="12"/>
      <c r="H11" s="20" t="str">
        <f aca="false">IF($A11="","",MIN(2/G11,1))</f>
        <v/>
      </c>
      <c r="I11" s="13"/>
      <c r="J11" s="15" t="str">
        <f aca="false">IF($A11="","",Settings!$C$6)</f>
        <v/>
      </c>
      <c r="K11" s="15" t="str">
        <f aca="false">IF($A11="","",Settings!$C$5)</f>
        <v/>
      </c>
      <c r="L11" s="16" t="str">
        <f aca="false">IF($A11="","",IF(AND(D11&lt;=J11,OR(I11="",I11&gt;=J11)),E11,0))</f>
        <v/>
      </c>
      <c r="M11" s="16" t="str">
        <f aca="false">IF($A11="","",IF(L11=0,0,E11-MAX(F11,E11*(1-H11)^(MAX(0,MIN(J11,D11+G11*365.25)-D11)/365.25))))</f>
        <v/>
      </c>
      <c r="N11" s="16" t="str">
        <f aca="false">IF($A11="","",IF(OR(D11&gt;K11,AND(I11&lt;&gt;"",I11&lt;J11)),0,E11-MAX(F11,E11*(1-H11)^(MAX(0,MIN(IF(AND(I11&lt;&gt;"",I11&lt;=K11),I11,K11),D11+G11*365.25)-D11)/365.25))-M11))</f>
        <v/>
      </c>
      <c r="O11" s="16" t="str">
        <f aca="false">IF($A11="","",IF(AND(I11&lt;&gt;"",I11&gt;=J11,I11&lt;=K11),M11+N11,0))</f>
        <v/>
      </c>
      <c r="P11" s="16" t="str">
        <f aca="false">IF($A11="","",M11+N11-O11)</f>
        <v/>
      </c>
      <c r="Q11" s="16" t="str">
        <f aca="false">IF($A11="","",IF(OR(D11&gt;K11,AND(I11&lt;&gt;"",I11&lt;=K11)),0,E11))</f>
        <v/>
      </c>
      <c r="R11" s="16" t="str">
        <f aca="false">IF($A11="","",Q11-P11)</f>
        <v/>
      </c>
      <c r="S11" s="17" t="str">
        <f aca="false">IF($A11="","",IF(D11&gt;K11,"Not yet acquired",IF(AND(I11&lt;&gt;"",I11&lt;=K11),IF(I11&lt;J11,"Disposed (Prior Year)","Disposed This Year"),IF(P11&gt;=E11-F11-0.5,"Fully depreciated","In use"))))</f>
        <v/>
      </c>
    </row>
    <row r="12" customFormat="false" ht="15" hidden="false" customHeight="false" outlineLevel="0" collapsed="false">
      <c r="A12" s="12"/>
      <c r="B12" s="12"/>
      <c r="C12" s="12"/>
      <c r="D12" s="13"/>
      <c r="E12" s="14"/>
      <c r="F12" s="14"/>
      <c r="G12" s="12"/>
      <c r="H12" s="20" t="str">
        <f aca="false">IF($A12="","",MIN(2/G12,1))</f>
        <v/>
      </c>
      <c r="I12" s="13"/>
      <c r="J12" s="15" t="str">
        <f aca="false">IF($A12="","",Settings!$C$6)</f>
        <v/>
      </c>
      <c r="K12" s="15" t="str">
        <f aca="false">IF($A12="","",Settings!$C$5)</f>
        <v/>
      </c>
      <c r="L12" s="16" t="str">
        <f aca="false">IF($A12="","",IF(AND(D12&lt;=J12,OR(I12="",I12&gt;=J12)),E12,0))</f>
        <v/>
      </c>
      <c r="M12" s="16" t="str">
        <f aca="false">IF($A12="","",IF(L12=0,0,E12-MAX(F12,E12*(1-H12)^(MAX(0,MIN(J12,D12+G12*365.25)-D12)/365.25))))</f>
        <v/>
      </c>
      <c r="N12" s="16" t="str">
        <f aca="false">IF($A12="","",IF(OR(D12&gt;K12,AND(I12&lt;&gt;"",I12&lt;J12)),0,E12-MAX(F12,E12*(1-H12)^(MAX(0,MIN(IF(AND(I12&lt;&gt;"",I12&lt;=K12),I12,K12),D12+G12*365.25)-D12)/365.25))-M12))</f>
        <v/>
      </c>
      <c r="O12" s="16" t="str">
        <f aca="false">IF($A12="","",IF(AND(I12&lt;&gt;"",I12&gt;=J12,I12&lt;=K12),M12+N12,0))</f>
        <v/>
      </c>
      <c r="P12" s="16" t="str">
        <f aca="false">IF($A12="","",M12+N12-O12)</f>
        <v/>
      </c>
      <c r="Q12" s="16" t="str">
        <f aca="false">IF($A12="","",IF(OR(D12&gt;K12,AND(I12&lt;&gt;"",I12&lt;=K12)),0,E12))</f>
        <v/>
      </c>
      <c r="R12" s="16" t="str">
        <f aca="false">IF($A12="","",Q12-P12)</f>
        <v/>
      </c>
      <c r="S12" s="17" t="str">
        <f aca="false">IF($A12="","",IF(D12&gt;K12,"Not yet acquired",IF(AND(I12&lt;&gt;"",I12&lt;=K12),IF(I12&lt;J12,"Disposed (Prior Year)","Disposed This Year"),IF(P12&gt;=E12-F12-0.5,"Fully depreciated","In use"))))</f>
        <v/>
      </c>
    </row>
    <row r="13" customFormat="false" ht="15" hidden="false" customHeight="false" outlineLevel="0" collapsed="false">
      <c r="A13" s="12"/>
      <c r="B13" s="12"/>
      <c r="C13" s="12"/>
      <c r="D13" s="13"/>
      <c r="E13" s="14"/>
      <c r="F13" s="14"/>
      <c r="G13" s="12"/>
      <c r="H13" s="20" t="str">
        <f aca="false">IF($A13="","",MIN(2/G13,1))</f>
        <v/>
      </c>
      <c r="I13" s="13"/>
      <c r="J13" s="15" t="str">
        <f aca="false">IF($A13="","",Settings!$C$6)</f>
        <v/>
      </c>
      <c r="K13" s="15" t="str">
        <f aca="false">IF($A13="","",Settings!$C$5)</f>
        <v/>
      </c>
      <c r="L13" s="16" t="str">
        <f aca="false">IF($A13="","",IF(AND(D13&lt;=J13,OR(I13="",I13&gt;=J13)),E13,0))</f>
        <v/>
      </c>
      <c r="M13" s="16" t="str">
        <f aca="false">IF($A13="","",IF(L13=0,0,E13-MAX(F13,E13*(1-H13)^(MAX(0,MIN(J13,D13+G13*365.25)-D13)/365.25))))</f>
        <v/>
      </c>
      <c r="N13" s="16" t="str">
        <f aca="false">IF($A13="","",IF(OR(D13&gt;K13,AND(I13&lt;&gt;"",I13&lt;J13)),0,E13-MAX(F13,E13*(1-H13)^(MAX(0,MIN(IF(AND(I13&lt;&gt;"",I13&lt;=K13),I13,K13),D13+G13*365.25)-D13)/365.25))-M13))</f>
        <v/>
      </c>
      <c r="O13" s="16" t="str">
        <f aca="false">IF($A13="","",IF(AND(I13&lt;&gt;"",I13&gt;=J13,I13&lt;=K13),M13+N13,0))</f>
        <v/>
      </c>
      <c r="P13" s="16" t="str">
        <f aca="false">IF($A13="","",M13+N13-O13)</f>
        <v/>
      </c>
      <c r="Q13" s="16" t="str">
        <f aca="false">IF($A13="","",IF(OR(D13&gt;K13,AND(I13&lt;&gt;"",I13&lt;=K13)),0,E13))</f>
        <v/>
      </c>
      <c r="R13" s="16" t="str">
        <f aca="false">IF($A13="","",Q13-P13)</f>
        <v/>
      </c>
      <c r="S13" s="17" t="str">
        <f aca="false">IF($A13="","",IF(D13&gt;K13,"Not yet acquired",IF(AND(I13&lt;&gt;"",I13&lt;=K13),IF(I13&lt;J13,"Disposed (Prior Year)","Disposed This Year"),IF(P13&gt;=E13-F13-0.5,"Fully depreciated","In use"))))</f>
        <v/>
      </c>
    </row>
    <row r="14" customFormat="false" ht="15" hidden="false" customHeight="false" outlineLevel="0" collapsed="false">
      <c r="A14" s="12"/>
      <c r="B14" s="12"/>
      <c r="C14" s="12"/>
      <c r="D14" s="13"/>
      <c r="E14" s="14"/>
      <c r="F14" s="14"/>
      <c r="G14" s="12"/>
      <c r="H14" s="20" t="str">
        <f aca="false">IF($A14="","",MIN(2/G14,1))</f>
        <v/>
      </c>
      <c r="I14" s="13"/>
      <c r="J14" s="15" t="str">
        <f aca="false">IF($A14="","",Settings!$C$6)</f>
        <v/>
      </c>
      <c r="K14" s="15" t="str">
        <f aca="false">IF($A14="","",Settings!$C$5)</f>
        <v/>
      </c>
      <c r="L14" s="16" t="str">
        <f aca="false">IF($A14="","",IF(AND(D14&lt;=J14,OR(I14="",I14&gt;=J14)),E14,0))</f>
        <v/>
      </c>
      <c r="M14" s="16" t="str">
        <f aca="false">IF($A14="","",IF(L14=0,0,E14-MAX(F14,E14*(1-H14)^(MAX(0,MIN(J14,D14+G14*365.25)-D14)/365.25))))</f>
        <v/>
      </c>
      <c r="N14" s="16" t="str">
        <f aca="false">IF($A14="","",IF(OR(D14&gt;K14,AND(I14&lt;&gt;"",I14&lt;J14)),0,E14-MAX(F14,E14*(1-H14)^(MAX(0,MIN(IF(AND(I14&lt;&gt;"",I14&lt;=K14),I14,K14),D14+G14*365.25)-D14)/365.25))-M14))</f>
        <v/>
      </c>
      <c r="O14" s="16" t="str">
        <f aca="false">IF($A14="","",IF(AND(I14&lt;&gt;"",I14&gt;=J14,I14&lt;=K14),M14+N14,0))</f>
        <v/>
      </c>
      <c r="P14" s="16" t="str">
        <f aca="false">IF($A14="","",M14+N14-O14)</f>
        <v/>
      </c>
      <c r="Q14" s="16" t="str">
        <f aca="false">IF($A14="","",IF(OR(D14&gt;K14,AND(I14&lt;&gt;"",I14&lt;=K14)),0,E14))</f>
        <v/>
      </c>
      <c r="R14" s="16" t="str">
        <f aca="false">IF($A14="","",Q14-P14)</f>
        <v/>
      </c>
      <c r="S14" s="17" t="str">
        <f aca="false">IF($A14="","",IF(D14&gt;K14,"Not yet acquired",IF(AND(I14&lt;&gt;"",I14&lt;=K14),IF(I14&lt;J14,"Disposed (Prior Year)","Disposed This Year"),IF(P14&gt;=E14-F14-0.5,"Fully depreciated","In use"))))</f>
        <v/>
      </c>
    </row>
    <row r="15" customFormat="false" ht="15" hidden="false" customHeight="false" outlineLevel="0" collapsed="false">
      <c r="A15" s="12"/>
      <c r="B15" s="12"/>
      <c r="C15" s="12"/>
      <c r="D15" s="13"/>
      <c r="E15" s="14"/>
      <c r="F15" s="14"/>
      <c r="G15" s="12"/>
      <c r="H15" s="20" t="str">
        <f aca="false">IF($A15="","",MIN(2/G15,1))</f>
        <v/>
      </c>
      <c r="I15" s="13"/>
      <c r="J15" s="15" t="str">
        <f aca="false">IF($A15="","",Settings!$C$6)</f>
        <v/>
      </c>
      <c r="K15" s="15" t="str">
        <f aca="false">IF($A15="","",Settings!$C$5)</f>
        <v/>
      </c>
      <c r="L15" s="16" t="str">
        <f aca="false">IF($A15="","",IF(AND(D15&lt;=J15,OR(I15="",I15&gt;=J15)),E15,0))</f>
        <v/>
      </c>
      <c r="M15" s="16" t="str">
        <f aca="false">IF($A15="","",IF(L15=0,0,E15-MAX(F15,E15*(1-H15)^(MAX(0,MIN(J15,D15+G15*365.25)-D15)/365.25))))</f>
        <v/>
      </c>
      <c r="N15" s="16" t="str">
        <f aca="false">IF($A15="","",IF(OR(D15&gt;K15,AND(I15&lt;&gt;"",I15&lt;J15)),0,E15-MAX(F15,E15*(1-H15)^(MAX(0,MIN(IF(AND(I15&lt;&gt;"",I15&lt;=K15),I15,K15),D15+G15*365.25)-D15)/365.25))-M15))</f>
        <v/>
      </c>
      <c r="O15" s="16" t="str">
        <f aca="false">IF($A15="","",IF(AND(I15&lt;&gt;"",I15&gt;=J15,I15&lt;=K15),M15+N15,0))</f>
        <v/>
      </c>
      <c r="P15" s="16" t="str">
        <f aca="false">IF($A15="","",M15+N15-O15)</f>
        <v/>
      </c>
      <c r="Q15" s="16" t="str">
        <f aca="false">IF($A15="","",IF(OR(D15&gt;K15,AND(I15&lt;&gt;"",I15&lt;=K15)),0,E15))</f>
        <v/>
      </c>
      <c r="R15" s="16" t="str">
        <f aca="false">IF($A15="","",Q15-P15)</f>
        <v/>
      </c>
      <c r="S15" s="17" t="str">
        <f aca="false">IF($A15="","",IF(D15&gt;K15,"Not yet acquired",IF(AND(I15&lt;&gt;"",I15&lt;=K15),IF(I15&lt;J15,"Disposed (Prior Year)","Disposed This Year"),IF(P15&gt;=E15-F15-0.5,"Fully depreciated","In use"))))</f>
        <v/>
      </c>
    </row>
    <row r="16" customFormat="false" ht="15" hidden="false" customHeight="false" outlineLevel="0" collapsed="false">
      <c r="A16" s="12"/>
      <c r="B16" s="12"/>
      <c r="C16" s="12"/>
      <c r="D16" s="13"/>
      <c r="E16" s="14"/>
      <c r="F16" s="14"/>
      <c r="G16" s="12"/>
      <c r="H16" s="20" t="str">
        <f aca="false">IF($A16="","",MIN(2/G16,1))</f>
        <v/>
      </c>
      <c r="I16" s="13"/>
      <c r="J16" s="15" t="str">
        <f aca="false">IF($A16="","",Settings!$C$6)</f>
        <v/>
      </c>
      <c r="K16" s="15" t="str">
        <f aca="false">IF($A16="","",Settings!$C$5)</f>
        <v/>
      </c>
      <c r="L16" s="16" t="str">
        <f aca="false">IF($A16="","",IF(AND(D16&lt;=J16,OR(I16="",I16&gt;=J16)),E16,0))</f>
        <v/>
      </c>
      <c r="M16" s="16" t="str">
        <f aca="false">IF($A16="","",IF(L16=0,0,E16-MAX(F16,E16*(1-H16)^(MAX(0,MIN(J16,D16+G16*365.25)-D16)/365.25))))</f>
        <v/>
      </c>
      <c r="N16" s="16" t="str">
        <f aca="false">IF($A16="","",IF(OR(D16&gt;K16,AND(I16&lt;&gt;"",I16&lt;J16)),0,E16-MAX(F16,E16*(1-H16)^(MAX(0,MIN(IF(AND(I16&lt;&gt;"",I16&lt;=K16),I16,K16),D16+G16*365.25)-D16)/365.25))-M16))</f>
        <v/>
      </c>
      <c r="O16" s="16" t="str">
        <f aca="false">IF($A16="","",IF(AND(I16&lt;&gt;"",I16&gt;=J16,I16&lt;=K16),M16+N16,0))</f>
        <v/>
      </c>
      <c r="P16" s="16" t="str">
        <f aca="false">IF($A16="","",M16+N16-O16)</f>
        <v/>
      </c>
      <c r="Q16" s="16" t="str">
        <f aca="false">IF($A16="","",IF(OR(D16&gt;K16,AND(I16&lt;&gt;"",I16&lt;=K16)),0,E16))</f>
        <v/>
      </c>
      <c r="R16" s="16" t="str">
        <f aca="false">IF($A16="","",Q16-P16)</f>
        <v/>
      </c>
      <c r="S16" s="17" t="str">
        <f aca="false">IF($A16="","",IF(D16&gt;K16,"Not yet acquired",IF(AND(I16&lt;&gt;"",I16&lt;=K16),IF(I16&lt;J16,"Disposed (Prior Year)","Disposed This Year"),IF(P16&gt;=E16-F16-0.5,"Fully depreciated","In use"))))</f>
        <v/>
      </c>
    </row>
    <row r="17" customFormat="false" ht="15" hidden="false" customHeight="false" outlineLevel="0" collapsed="false">
      <c r="A17" s="12"/>
      <c r="B17" s="12"/>
      <c r="C17" s="12"/>
      <c r="D17" s="13"/>
      <c r="E17" s="14"/>
      <c r="F17" s="14"/>
      <c r="G17" s="12"/>
      <c r="H17" s="20" t="str">
        <f aca="false">IF($A17="","",MIN(2/G17,1))</f>
        <v/>
      </c>
      <c r="I17" s="13"/>
      <c r="J17" s="15" t="str">
        <f aca="false">IF($A17="","",Settings!$C$6)</f>
        <v/>
      </c>
      <c r="K17" s="15" t="str">
        <f aca="false">IF($A17="","",Settings!$C$5)</f>
        <v/>
      </c>
      <c r="L17" s="16" t="str">
        <f aca="false">IF($A17="","",IF(AND(D17&lt;=J17,OR(I17="",I17&gt;=J17)),E17,0))</f>
        <v/>
      </c>
      <c r="M17" s="16" t="str">
        <f aca="false">IF($A17="","",IF(L17=0,0,E17-MAX(F17,E17*(1-H17)^(MAX(0,MIN(J17,D17+G17*365.25)-D17)/365.25))))</f>
        <v/>
      </c>
      <c r="N17" s="16" t="str">
        <f aca="false">IF($A17="","",IF(OR(D17&gt;K17,AND(I17&lt;&gt;"",I17&lt;J17)),0,E17-MAX(F17,E17*(1-H17)^(MAX(0,MIN(IF(AND(I17&lt;&gt;"",I17&lt;=K17),I17,K17),D17+G17*365.25)-D17)/365.25))-M17))</f>
        <v/>
      </c>
      <c r="O17" s="16" t="str">
        <f aca="false">IF($A17="","",IF(AND(I17&lt;&gt;"",I17&gt;=J17,I17&lt;=K17),M17+N17,0))</f>
        <v/>
      </c>
      <c r="P17" s="16" t="str">
        <f aca="false">IF($A17="","",M17+N17-O17)</f>
        <v/>
      </c>
      <c r="Q17" s="16" t="str">
        <f aca="false">IF($A17="","",IF(OR(D17&gt;K17,AND(I17&lt;&gt;"",I17&lt;=K17)),0,E17))</f>
        <v/>
      </c>
      <c r="R17" s="16" t="str">
        <f aca="false">IF($A17="","",Q17-P17)</f>
        <v/>
      </c>
      <c r="S17" s="17" t="str">
        <f aca="false">IF($A17="","",IF(D17&gt;K17,"Not yet acquired",IF(AND(I17&lt;&gt;"",I17&lt;=K17),IF(I17&lt;J17,"Disposed (Prior Year)","Disposed This Year"),IF(P17&gt;=E17-F17-0.5,"Fully depreciated","In use"))))</f>
        <v/>
      </c>
    </row>
    <row r="18" customFormat="false" ht="15" hidden="false" customHeight="false" outlineLevel="0" collapsed="false">
      <c r="A18" s="12"/>
      <c r="B18" s="12"/>
      <c r="C18" s="12"/>
      <c r="D18" s="13"/>
      <c r="E18" s="14"/>
      <c r="F18" s="14"/>
      <c r="G18" s="12"/>
      <c r="H18" s="20" t="str">
        <f aca="false">IF($A18="","",MIN(2/G18,1))</f>
        <v/>
      </c>
      <c r="I18" s="13"/>
      <c r="J18" s="15" t="str">
        <f aca="false">IF($A18="","",Settings!$C$6)</f>
        <v/>
      </c>
      <c r="K18" s="15" t="str">
        <f aca="false">IF($A18="","",Settings!$C$5)</f>
        <v/>
      </c>
      <c r="L18" s="16" t="str">
        <f aca="false">IF($A18="","",IF(AND(D18&lt;=J18,OR(I18="",I18&gt;=J18)),E18,0))</f>
        <v/>
      </c>
      <c r="M18" s="16" t="str">
        <f aca="false">IF($A18="","",IF(L18=0,0,E18-MAX(F18,E18*(1-H18)^(MAX(0,MIN(J18,D18+G18*365.25)-D18)/365.25))))</f>
        <v/>
      </c>
      <c r="N18" s="16" t="str">
        <f aca="false">IF($A18="","",IF(OR(D18&gt;K18,AND(I18&lt;&gt;"",I18&lt;J18)),0,E18-MAX(F18,E18*(1-H18)^(MAX(0,MIN(IF(AND(I18&lt;&gt;"",I18&lt;=K18),I18,K18),D18+G18*365.25)-D18)/365.25))-M18))</f>
        <v/>
      </c>
      <c r="O18" s="16" t="str">
        <f aca="false">IF($A18="","",IF(AND(I18&lt;&gt;"",I18&gt;=J18,I18&lt;=K18),M18+N18,0))</f>
        <v/>
      </c>
      <c r="P18" s="16" t="str">
        <f aca="false">IF($A18="","",M18+N18-O18)</f>
        <v/>
      </c>
      <c r="Q18" s="16" t="str">
        <f aca="false">IF($A18="","",IF(OR(D18&gt;K18,AND(I18&lt;&gt;"",I18&lt;=K18)),0,E18))</f>
        <v/>
      </c>
      <c r="R18" s="16" t="str">
        <f aca="false">IF($A18="","",Q18-P18)</f>
        <v/>
      </c>
      <c r="S18" s="17" t="str">
        <f aca="false">IF($A18="","",IF(D18&gt;K18,"Not yet acquired",IF(AND(I18&lt;&gt;"",I18&lt;=K18),IF(I18&lt;J18,"Disposed (Prior Year)","Disposed This Year"),IF(P18&gt;=E18-F18-0.5,"Fully depreciated","In use"))))</f>
        <v/>
      </c>
    </row>
    <row r="19" customFormat="false" ht="15" hidden="false" customHeight="false" outlineLevel="0" collapsed="false">
      <c r="A19" s="12"/>
      <c r="B19" s="12"/>
      <c r="C19" s="12"/>
      <c r="D19" s="13"/>
      <c r="E19" s="14"/>
      <c r="F19" s="14"/>
      <c r="G19" s="12"/>
      <c r="H19" s="20" t="str">
        <f aca="false">IF($A19="","",MIN(2/G19,1))</f>
        <v/>
      </c>
      <c r="I19" s="13"/>
      <c r="J19" s="15" t="str">
        <f aca="false">IF($A19="","",Settings!$C$6)</f>
        <v/>
      </c>
      <c r="K19" s="15" t="str">
        <f aca="false">IF($A19="","",Settings!$C$5)</f>
        <v/>
      </c>
      <c r="L19" s="16" t="str">
        <f aca="false">IF($A19="","",IF(AND(D19&lt;=J19,OR(I19="",I19&gt;=J19)),E19,0))</f>
        <v/>
      </c>
      <c r="M19" s="16" t="str">
        <f aca="false">IF($A19="","",IF(L19=0,0,E19-MAX(F19,E19*(1-H19)^(MAX(0,MIN(J19,D19+G19*365.25)-D19)/365.25))))</f>
        <v/>
      </c>
      <c r="N19" s="16" t="str">
        <f aca="false">IF($A19="","",IF(OR(D19&gt;K19,AND(I19&lt;&gt;"",I19&lt;J19)),0,E19-MAX(F19,E19*(1-H19)^(MAX(0,MIN(IF(AND(I19&lt;&gt;"",I19&lt;=K19),I19,K19),D19+G19*365.25)-D19)/365.25))-M19))</f>
        <v/>
      </c>
      <c r="O19" s="16" t="str">
        <f aca="false">IF($A19="","",IF(AND(I19&lt;&gt;"",I19&gt;=J19,I19&lt;=K19),M19+N19,0))</f>
        <v/>
      </c>
      <c r="P19" s="16" t="str">
        <f aca="false">IF($A19="","",M19+N19-O19)</f>
        <v/>
      </c>
      <c r="Q19" s="16" t="str">
        <f aca="false">IF($A19="","",IF(OR(D19&gt;K19,AND(I19&lt;&gt;"",I19&lt;=K19)),0,E19))</f>
        <v/>
      </c>
      <c r="R19" s="16" t="str">
        <f aca="false">IF($A19="","",Q19-P19)</f>
        <v/>
      </c>
      <c r="S19" s="17" t="str">
        <f aca="false">IF($A19="","",IF(D19&gt;K19,"Not yet acquired",IF(AND(I19&lt;&gt;"",I19&lt;=K19),IF(I19&lt;J19,"Disposed (Prior Year)","Disposed This Year"),IF(P19&gt;=E19-F19-0.5,"Fully depreciated","In use"))))</f>
        <v/>
      </c>
    </row>
    <row r="20" customFormat="false" ht="15" hidden="false" customHeight="false" outlineLevel="0" collapsed="false">
      <c r="A20" s="12"/>
      <c r="B20" s="12"/>
      <c r="C20" s="12"/>
      <c r="D20" s="13"/>
      <c r="E20" s="14"/>
      <c r="F20" s="14"/>
      <c r="G20" s="12"/>
      <c r="H20" s="20" t="str">
        <f aca="false">IF($A20="","",MIN(2/G20,1))</f>
        <v/>
      </c>
      <c r="I20" s="13"/>
      <c r="J20" s="15" t="str">
        <f aca="false">IF($A20="","",Settings!$C$6)</f>
        <v/>
      </c>
      <c r="K20" s="15" t="str">
        <f aca="false">IF($A20="","",Settings!$C$5)</f>
        <v/>
      </c>
      <c r="L20" s="16" t="str">
        <f aca="false">IF($A20="","",IF(AND(D20&lt;=J20,OR(I20="",I20&gt;=J20)),E20,0))</f>
        <v/>
      </c>
      <c r="M20" s="16" t="str">
        <f aca="false">IF($A20="","",IF(L20=0,0,E20-MAX(F20,E20*(1-H20)^(MAX(0,MIN(J20,D20+G20*365.25)-D20)/365.25))))</f>
        <v/>
      </c>
      <c r="N20" s="16" t="str">
        <f aca="false">IF($A20="","",IF(OR(D20&gt;K20,AND(I20&lt;&gt;"",I20&lt;J20)),0,E20-MAX(F20,E20*(1-H20)^(MAX(0,MIN(IF(AND(I20&lt;&gt;"",I20&lt;=K20),I20,K20),D20+G20*365.25)-D20)/365.25))-M20))</f>
        <v/>
      </c>
      <c r="O20" s="16" t="str">
        <f aca="false">IF($A20="","",IF(AND(I20&lt;&gt;"",I20&gt;=J20,I20&lt;=K20),M20+N20,0))</f>
        <v/>
      </c>
      <c r="P20" s="16" t="str">
        <f aca="false">IF($A20="","",M20+N20-O20)</f>
        <v/>
      </c>
      <c r="Q20" s="16" t="str">
        <f aca="false">IF($A20="","",IF(OR(D20&gt;K20,AND(I20&lt;&gt;"",I20&lt;=K20)),0,E20))</f>
        <v/>
      </c>
      <c r="R20" s="16" t="str">
        <f aca="false">IF($A20="","",Q20-P20)</f>
        <v/>
      </c>
      <c r="S20" s="17" t="str">
        <f aca="false">IF($A20="","",IF(D20&gt;K20,"Not yet acquired",IF(AND(I20&lt;&gt;"",I20&lt;=K20),IF(I20&lt;J20,"Disposed (Prior Year)","Disposed This Year"),IF(P20&gt;=E20-F20-0.5,"Fully depreciated","In use"))))</f>
        <v/>
      </c>
    </row>
    <row r="21" customFormat="false" ht="15" hidden="false" customHeight="false" outlineLevel="0" collapsed="false">
      <c r="A21" s="12"/>
      <c r="B21" s="12"/>
      <c r="C21" s="12"/>
      <c r="D21" s="13"/>
      <c r="E21" s="14"/>
      <c r="F21" s="14"/>
      <c r="G21" s="12"/>
      <c r="H21" s="20" t="str">
        <f aca="false">IF($A21="","",MIN(2/G21,1))</f>
        <v/>
      </c>
      <c r="I21" s="13"/>
      <c r="J21" s="15" t="str">
        <f aca="false">IF($A21="","",Settings!$C$6)</f>
        <v/>
      </c>
      <c r="K21" s="15" t="str">
        <f aca="false">IF($A21="","",Settings!$C$5)</f>
        <v/>
      </c>
      <c r="L21" s="16" t="str">
        <f aca="false">IF($A21="","",IF(AND(D21&lt;=J21,OR(I21="",I21&gt;=J21)),E21,0))</f>
        <v/>
      </c>
      <c r="M21" s="16" t="str">
        <f aca="false">IF($A21="","",IF(L21=0,0,E21-MAX(F21,E21*(1-H21)^(MAX(0,MIN(J21,D21+G21*365.25)-D21)/365.25))))</f>
        <v/>
      </c>
      <c r="N21" s="16" t="str">
        <f aca="false">IF($A21="","",IF(OR(D21&gt;K21,AND(I21&lt;&gt;"",I21&lt;J21)),0,E21-MAX(F21,E21*(1-H21)^(MAX(0,MIN(IF(AND(I21&lt;&gt;"",I21&lt;=K21),I21,K21),D21+G21*365.25)-D21)/365.25))-M21))</f>
        <v/>
      </c>
      <c r="O21" s="16" t="str">
        <f aca="false">IF($A21="","",IF(AND(I21&lt;&gt;"",I21&gt;=J21,I21&lt;=K21),M21+N21,0))</f>
        <v/>
      </c>
      <c r="P21" s="16" t="str">
        <f aca="false">IF($A21="","",M21+N21-O21)</f>
        <v/>
      </c>
      <c r="Q21" s="16" t="str">
        <f aca="false">IF($A21="","",IF(OR(D21&gt;K21,AND(I21&lt;&gt;"",I21&lt;=K21)),0,E21))</f>
        <v/>
      </c>
      <c r="R21" s="16" t="str">
        <f aca="false">IF($A21="","",Q21-P21)</f>
        <v/>
      </c>
      <c r="S21" s="17" t="str">
        <f aca="false">IF($A21="","",IF(D21&gt;K21,"Not yet acquired",IF(AND(I21&lt;&gt;"",I21&lt;=K21),IF(I21&lt;J21,"Disposed (Prior Year)","Disposed This Year"),IF(P21&gt;=E21-F21-0.5,"Fully depreciated","In use"))))</f>
        <v/>
      </c>
    </row>
    <row r="22" customFormat="false" ht="15" hidden="false" customHeight="false" outlineLevel="0" collapsed="false">
      <c r="A22" s="12"/>
      <c r="B22" s="12"/>
      <c r="C22" s="12"/>
      <c r="D22" s="13"/>
      <c r="E22" s="14"/>
      <c r="F22" s="14"/>
      <c r="G22" s="12"/>
      <c r="H22" s="20" t="str">
        <f aca="false">IF($A22="","",MIN(2/G22,1))</f>
        <v/>
      </c>
      <c r="I22" s="13"/>
      <c r="J22" s="15" t="str">
        <f aca="false">IF($A22="","",Settings!$C$6)</f>
        <v/>
      </c>
      <c r="K22" s="15" t="str">
        <f aca="false">IF($A22="","",Settings!$C$5)</f>
        <v/>
      </c>
      <c r="L22" s="16" t="str">
        <f aca="false">IF($A22="","",IF(AND(D22&lt;=J22,OR(I22="",I22&gt;=J22)),E22,0))</f>
        <v/>
      </c>
      <c r="M22" s="16" t="str">
        <f aca="false">IF($A22="","",IF(L22=0,0,E22-MAX(F22,E22*(1-H22)^(MAX(0,MIN(J22,D22+G22*365.25)-D22)/365.25))))</f>
        <v/>
      </c>
      <c r="N22" s="16" t="str">
        <f aca="false">IF($A22="","",IF(OR(D22&gt;K22,AND(I22&lt;&gt;"",I22&lt;J22)),0,E22-MAX(F22,E22*(1-H22)^(MAX(0,MIN(IF(AND(I22&lt;&gt;"",I22&lt;=K22),I22,K22),D22+G22*365.25)-D22)/365.25))-M22))</f>
        <v/>
      </c>
      <c r="O22" s="16" t="str">
        <f aca="false">IF($A22="","",IF(AND(I22&lt;&gt;"",I22&gt;=J22,I22&lt;=K22),M22+N22,0))</f>
        <v/>
      </c>
      <c r="P22" s="16" t="str">
        <f aca="false">IF($A22="","",M22+N22-O22)</f>
        <v/>
      </c>
      <c r="Q22" s="16" t="str">
        <f aca="false">IF($A22="","",IF(OR(D22&gt;K22,AND(I22&lt;&gt;"",I22&lt;=K22)),0,E22))</f>
        <v/>
      </c>
      <c r="R22" s="16" t="str">
        <f aca="false">IF($A22="","",Q22-P22)</f>
        <v/>
      </c>
      <c r="S22" s="17" t="str">
        <f aca="false">IF($A22="","",IF(D22&gt;K22,"Not yet acquired",IF(AND(I22&lt;&gt;"",I22&lt;=K22),IF(I22&lt;J22,"Disposed (Prior Year)","Disposed This Year"),IF(P22&gt;=E22-F22-0.5,"Fully depreciated","In use"))))</f>
        <v/>
      </c>
    </row>
    <row r="23" customFormat="false" ht="15" hidden="false" customHeight="false" outlineLevel="0" collapsed="false">
      <c r="A23" s="12"/>
      <c r="B23" s="12"/>
      <c r="C23" s="12"/>
      <c r="D23" s="13"/>
      <c r="E23" s="14"/>
      <c r="F23" s="14"/>
      <c r="G23" s="12"/>
      <c r="H23" s="20" t="str">
        <f aca="false">IF($A23="","",MIN(2/G23,1))</f>
        <v/>
      </c>
      <c r="I23" s="13"/>
      <c r="J23" s="15" t="str">
        <f aca="false">IF($A23="","",Settings!$C$6)</f>
        <v/>
      </c>
      <c r="K23" s="15" t="str">
        <f aca="false">IF($A23="","",Settings!$C$5)</f>
        <v/>
      </c>
      <c r="L23" s="16" t="str">
        <f aca="false">IF($A23="","",IF(AND(D23&lt;=J23,OR(I23="",I23&gt;=J23)),E23,0))</f>
        <v/>
      </c>
      <c r="M23" s="16" t="str">
        <f aca="false">IF($A23="","",IF(L23=0,0,E23-MAX(F23,E23*(1-H23)^(MAX(0,MIN(J23,D23+G23*365.25)-D23)/365.25))))</f>
        <v/>
      </c>
      <c r="N23" s="16" t="str">
        <f aca="false">IF($A23="","",IF(OR(D23&gt;K23,AND(I23&lt;&gt;"",I23&lt;J23)),0,E23-MAX(F23,E23*(1-H23)^(MAX(0,MIN(IF(AND(I23&lt;&gt;"",I23&lt;=K23),I23,K23),D23+G23*365.25)-D23)/365.25))-M23))</f>
        <v/>
      </c>
      <c r="O23" s="16" t="str">
        <f aca="false">IF($A23="","",IF(AND(I23&lt;&gt;"",I23&gt;=J23,I23&lt;=K23),M23+N23,0))</f>
        <v/>
      </c>
      <c r="P23" s="16" t="str">
        <f aca="false">IF($A23="","",M23+N23-O23)</f>
        <v/>
      </c>
      <c r="Q23" s="16" t="str">
        <f aca="false">IF($A23="","",IF(OR(D23&gt;K23,AND(I23&lt;&gt;"",I23&lt;=K23)),0,E23))</f>
        <v/>
      </c>
      <c r="R23" s="16" t="str">
        <f aca="false">IF($A23="","",Q23-P23)</f>
        <v/>
      </c>
      <c r="S23" s="17" t="str">
        <f aca="false">IF($A23="","",IF(D23&gt;K23,"Not yet acquired",IF(AND(I23&lt;&gt;"",I23&lt;=K23),IF(I23&lt;J23,"Disposed (Prior Year)","Disposed This Year"),IF(P23&gt;=E23-F23-0.5,"Fully depreciated","In use"))))</f>
        <v/>
      </c>
    </row>
    <row r="24" customFormat="false" ht="15" hidden="false" customHeight="false" outlineLevel="0" collapsed="false">
      <c r="A24" s="12"/>
      <c r="B24" s="12"/>
      <c r="C24" s="12"/>
      <c r="D24" s="13"/>
      <c r="E24" s="14"/>
      <c r="F24" s="14"/>
      <c r="G24" s="12"/>
      <c r="H24" s="20" t="str">
        <f aca="false">IF($A24="","",MIN(2/G24,1))</f>
        <v/>
      </c>
      <c r="I24" s="13"/>
      <c r="J24" s="15" t="str">
        <f aca="false">IF($A24="","",Settings!$C$6)</f>
        <v/>
      </c>
      <c r="K24" s="15" t="str">
        <f aca="false">IF($A24="","",Settings!$C$5)</f>
        <v/>
      </c>
      <c r="L24" s="16" t="str">
        <f aca="false">IF($A24="","",IF(AND(D24&lt;=J24,OR(I24="",I24&gt;=J24)),E24,0))</f>
        <v/>
      </c>
      <c r="M24" s="16" t="str">
        <f aca="false">IF($A24="","",IF(L24=0,0,E24-MAX(F24,E24*(1-H24)^(MAX(0,MIN(J24,D24+G24*365.25)-D24)/365.25))))</f>
        <v/>
      </c>
      <c r="N24" s="16" t="str">
        <f aca="false">IF($A24="","",IF(OR(D24&gt;K24,AND(I24&lt;&gt;"",I24&lt;J24)),0,E24-MAX(F24,E24*(1-H24)^(MAX(0,MIN(IF(AND(I24&lt;&gt;"",I24&lt;=K24),I24,K24),D24+G24*365.25)-D24)/365.25))-M24))</f>
        <v/>
      </c>
      <c r="O24" s="16" t="str">
        <f aca="false">IF($A24="","",IF(AND(I24&lt;&gt;"",I24&gt;=J24,I24&lt;=K24),M24+N24,0))</f>
        <v/>
      </c>
      <c r="P24" s="16" t="str">
        <f aca="false">IF($A24="","",M24+N24-O24)</f>
        <v/>
      </c>
      <c r="Q24" s="16" t="str">
        <f aca="false">IF($A24="","",IF(OR(D24&gt;K24,AND(I24&lt;&gt;"",I24&lt;=K24)),0,E24))</f>
        <v/>
      </c>
      <c r="R24" s="16" t="str">
        <f aca="false">IF($A24="","",Q24-P24)</f>
        <v/>
      </c>
      <c r="S24" s="17" t="str">
        <f aca="false">IF($A24="","",IF(D24&gt;K24,"Not yet acquired",IF(AND(I24&lt;&gt;"",I24&lt;=K24),IF(I24&lt;J24,"Disposed (Prior Year)","Disposed This Year"),IF(P24&gt;=E24-F24-0.5,"Fully depreciated","In use"))))</f>
        <v/>
      </c>
    </row>
    <row r="25" customFormat="false" ht="15" hidden="false" customHeight="false" outlineLevel="0" collapsed="false">
      <c r="A25" s="12"/>
      <c r="B25" s="12"/>
      <c r="C25" s="12"/>
      <c r="D25" s="13"/>
      <c r="E25" s="14"/>
      <c r="F25" s="14"/>
      <c r="G25" s="12"/>
      <c r="H25" s="20" t="str">
        <f aca="false">IF($A25="","",MIN(2/G25,1))</f>
        <v/>
      </c>
      <c r="I25" s="13"/>
      <c r="J25" s="15" t="str">
        <f aca="false">IF($A25="","",Settings!$C$6)</f>
        <v/>
      </c>
      <c r="K25" s="15" t="str">
        <f aca="false">IF($A25="","",Settings!$C$5)</f>
        <v/>
      </c>
      <c r="L25" s="16" t="str">
        <f aca="false">IF($A25="","",IF(AND(D25&lt;=J25,OR(I25="",I25&gt;=J25)),E25,0))</f>
        <v/>
      </c>
      <c r="M25" s="16" t="str">
        <f aca="false">IF($A25="","",IF(L25=0,0,E25-MAX(F25,E25*(1-H25)^(MAX(0,MIN(J25,D25+G25*365.25)-D25)/365.25))))</f>
        <v/>
      </c>
      <c r="N25" s="16" t="str">
        <f aca="false">IF($A25="","",IF(OR(D25&gt;K25,AND(I25&lt;&gt;"",I25&lt;J25)),0,E25-MAX(F25,E25*(1-H25)^(MAX(0,MIN(IF(AND(I25&lt;&gt;"",I25&lt;=K25),I25,K25),D25+G25*365.25)-D25)/365.25))-M25))</f>
        <v/>
      </c>
      <c r="O25" s="16" t="str">
        <f aca="false">IF($A25="","",IF(AND(I25&lt;&gt;"",I25&gt;=J25,I25&lt;=K25),M25+N25,0))</f>
        <v/>
      </c>
      <c r="P25" s="16" t="str">
        <f aca="false">IF($A25="","",M25+N25-O25)</f>
        <v/>
      </c>
      <c r="Q25" s="16" t="str">
        <f aca="false">IF($A25="","",IF(OR(D25&gt;K25,AND(I25&lt;&gt;"",I25&lt;=K25)),0,E25))</f>
        <v/>
      </c>
      <c r="R25" s="16" t="str">
        <f aca="false">IF($A25="","",Q25-P25)</f>
        <v/>
      </c>
      <c r="S25" s="17" t="str">
        <f aca="false">IF($A25="","",IF(D25&gt;K25,"Not yet acquired",IF(AND(I25&lt;&gt;"",I25&lt;=K25),IF(I25&lt;J25,"Disposed (Prior Year)","Disposed This Year"),IF(P25&gt;=E25-F25-0.5,"Fully depreciated","In use"))))</f>
        <v/>
      </c>
    </row>
    <row r="26" customFormat="false" ht="15" hidden="false" customHeight="false" outlineLevel="0" collapsed="false">
      <c r="A26" s="18" t="s">
        <v>104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9" t="n">
        <f aca="false">SUM(L6:L25)</f>
        <v>495100</v>
      </c>
      <c r="M26" s="19" t="n">
        <f aca="false">SUM(M6:M25)</f>
        <v>188859.018438198</v>
      </c>
      <c r="N26" s="19" t="n">
        <f aca="false">SUM(N6:N25)</f>
        <v>40013.5439717149</v>
      </c>
      <c r="O26" s="19" t="n">
        <f aca="false">SUM(O6:O25)</f>
        <v>8130.6194454334</v>
      </c>
      <c r="P26" s="19" t="n">
        <f aca="false">SUM(P6:P25)</f>
        <v>220741.94296448</v>
      </c>
      <c r="Q26" s="19" t="n">
        <f aca="false">SUM(Q6:Q25)</f>
        <v>529600</v>
      </c>
      <c r="R26" s="19" t="n">
        <f aca="false">SUM(R6:R25)</f>
        <v>308858.05703552</v>
      </c>
      <c r="S26" s="18"/>
    </row>
  </sheetData>
  <conditionalFormatting sqref="S6:S25">
    <cfRule type="cellIs" priority="2" operator="equal" aboveAverage="0" equalAverage="0" bottom="0" percent="0" rank="0" text="" dxfId="0">
      <formula>"Fully depreciated"</formula>
    </cfRule>
    <cfRule type="cellIs" priority="3" operator="equal" aboveAverage="0" equalAverage="0" bottom="0" percent="0" rank="0" text="" dxfId="1">
      <formula>"In use"</formula>
    </cfRule>
    <cfRule type="cellIs" priority="4" operator="equal" aboveAverage="0" equalAverage="0" bottom="0" percent="0" rank="0" text="" dxfId="2">
      <formula>"Not yet acquired"</formula>
    </cfRule>
    <cfRule type="cellIs" priority="5" operator="equal" aboveAverage="0" equalAverage="0" bottom="0" percent="0" rank="0" text="" dxfId="3">
      <formula>"Disposed This Year"</formula>
    </cfRule>
    <cfRule type="cellIs" priority="6" operator="equal" aboveAverage="0" equalAverage="0" bottom="0" percent="0" rank="0" text="" dxfId="3">
      <formula>"Disposed (Prior Year)"</formula>
    </cfRule>
  </conditionalFormatting>
  <hyperlinks>
    <hyperlink ref="A1" r:id="rId2" location="'Instructions'!A1" display="← Back to Instruction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8"/>
    <col collapsed="false" customWidth="true" hidden="false" outlineLevel="0" max="5" min="3" style="0" width="20"/>
    <col collapsed="false" customWidth="true" hidden="false" outlineLevel="0" max="6" min="6" style="0" width="4"/>
  </cols>
  <sheetData>
    <row r="1" customFormat="false" ht="15" hidden="false" customHeight="false" outlineLevel="0" collapsed="false">
      <c r="B1" s="5" t="s">
        <v>63</v>
      </c>
    </row>
    <row r="3" customFormat="false" ht="17.35" hidden="false" customHeight="false" outlineLevel="0" collapsed="false">
      <c r="B3" s="6" t="s">
        <v>107</v>
      </c>
    </row>
    <row r="4" customFormat="false" ht="15" hidden="false" customHeight="false" outlineLevel="0" collapsed="false">
      <c r="B4" s="21" t="str">
        <f aca="false">CONCATENATE("Financial year ", TEXT(Settings!$C$6,"dd mmm yyyy"), " to ", TEXT(Settings!$C$5,"dd mmm yyyy"))</f>
        <v>Financial year 01 Jan 2026 to 31 Dec 2026</v>
      </c>
    </row>
    <row r="6" customFormat="false" ht="23.85" hidden="false" customHeight="false" outlineLevel="0" collapsed="false">
      <c r="B6" s="11"/>
      <c r="C6" s="11" t="s">
        <v>60</v>
      </c>
      <c r="D6" s="11" t="s">
        <v>61</v>
      </c>
      <c r="E6" s="11" t="s">
        <v>108</v>
      </c>
    </row>
    <row r="7" customFormat="false" ht="15" hidden="false" customHeight="false" outlineLevel="0" collapsed="false">
      <c r="B7" s="22" t="s">
        <v>109</v>
      </c>
      <c r="C7" s="23" t="n">
        <f aca="false">COUNTA('Straight-Line Register'!A6:A25)</f>
        <v>5</v>
      </c>
      <c r="D7" s="23" t="n">
        <f aca="false">COUNTA('Reducing Balance Register'!A6:A25)</f>
        <v>5</v>
      </c>
    </row>
    <row r="8" customFormat="false" ht="15" hidden="false" customHeight="false" outlineLevel="0" collapsed="false">
      <c r="B8" s="22" t="s">
        <v>110</v>
      </c>
      <c r="C8" s="24" t="n">
        <f aca="false">'Straight-Line Register'!M26</f>
        <v>495100</v>
      </c>
      <c r="D8" s="24" t="n">
        <f aca="false">'Reducing Balance Register'!L26</f>
        <v>495100</v>
      </c>
    </row>
    <row r="9" customFormat="false" ht="15" hidden="false" customHeight="false" outlineLevel="0" collapsed="false">
      <c r="B9" s="22" t="s">
        <v>111</v>
      </c>
      <c r="C9" s="24" t="n">
        <f aca="false">'Straight-Line Register'!N26</f>
        <v>97719.0052475474</v>
      </c>
      <c r="D9" s="24" t="n">
        <f aca="false">'Reducing Balance Register'!M26</f>
        <v>188859.018438198</v>
      </c>
    </row>
    <row r="10" customFormat="false" ht="15" hidden="false" customHeight="false" outlineLevel="0" collapsed="false">
      <c r="B10" s="22" t="s">
        <v>112</v>
      </c>
      <c r="C10" s="24" t="n">
        <f aca="false">'Straight-Line Register'!O26</f>
        <v>25712.616929044</v>
      </c>
      <c r="D10" s="24" t="n">
        <f aca="false">'Reducing Balance Register'!N26</f>
        <v>40013.5439717149</v>
      </c>
    </row>
    <row r="11" customFormat="false" ht="15" hidden="false" customHeight="false" outlineLevel="0" collapsed="false">
      <c r="B11" s="22" t="s">
        <v>113</v>
      </c>
      <c r="C11" s="24" t="n">
        <f aca="false">'Straight-Line Register'!P26</f>
        <v>4664.75017111567</v>
      </c>
      <c r="D11" s="24" t="n">
        <f aca="false">'Reducing Balance Register'!O26</f>
        <v>8130.6194454334</v>
      </c>
    </row>
    <row r="12" customFormat="false" ht="15" hidden="false" customHeight="false" outlineLevel="0" collapsed="false">
      <c r="B12" s="22" t="s">
        <v>114</v>
      </c>
      <c r="C12" s="24" t="n">
        <f aca="false">'Straight-Line Register'!R26</f>
        <v>529600</v>
      </c>
      <c r="D12" s="24" t="n">
        <f aca="false">'Reducing Balance Register'!Q26</f>
        <v>529600</v>
      </c>
    </row>
    <row r="13" customFormat="false" ht="15" hidden="false" customHeight="false" outlineLevel="0" collapsed="false">
      <c r="B13" s="22" t="s">
        <v>115</v>
      </c>
      <c r="C13" s="24" t="n">
        <f aca="false">'Straight-Line Register'!Q26</f>
        <v>118766.872005476</v>
      </c>
      <c r="D13" s="24" t="n">
        <f aca="false">'Reducing Balance Register'!P26</f>
        <v>220741.94296448</v>
      </c>
    </row>
    <row r="14" customFormat="false" ht="15" hidden="false" customHeight="false" outlineLevel="0" collapsed="false">
      <c r="B14" s="22" t="s">
        <v>116</v>
      </c>
      <c r="C14" s="24" t="n">
        <f aca="false">'Straight-Line Register'!S26</f>
        <v>410833.127994524</v>
      </c>
      <c r="D14" s="24" t="n">
        <f aca="false">'Reducing Balance Register'!R26</f>
        <v>308858.05703552</v>
      </c>
    </row>
    <row r="16" customFormat="false" ht="27.75" hidden="false" customHeight="true" outlineLevel="0" collapsed="false">
      <c r="B16" s="10" t="s">
        <v>117</v>
      </c>
    </row>
  </sheetData>
  <hyperlinks>
    <hyperlink ref="B1" r:id="rId1" location="'Instructions'!A1" display="← Back to Instruction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2026-09-12T04:11:40Z</dcterms:created>
  <dc:creator>openpyxl</dc:creator>
  <dc:description/>
  <dc:language>en-US</dc:language>
  <cp:lastModifiedBy/>
  <dcterms:modified xsi:type="dcterms:W3CDTF">2026-09-12T04:11:40Z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